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295" windowHeight="4560" tabRatio="725" activeTab="0"/>
  </bookViews>
  <sheets>
    <sheet name="1.sz.melléklet " sheetId="1" r:id="rId1"/>
    <sheet name="2a. sz.melléklet" sheetId="2" r:id="rId2"/>
    <sheet name="2b.sz.melléklet" sheetId="3" r:id="rId3"/>
    <sheet name="3.sz.melléklet" sheetId="4" r:id="rId4"/>
    <sheet name="4a.sz.melléklet" sheetId="5" r:id="rId5"/>
    <sheet name="4b.sz.melléklet" sheetId="6" r:id="rId6"/>
  </sheets>
  <definedNames>
    <definedName name="_xlnm.Print_Titles" localSheetId="0">'1.sz.melléklet '!$1:$2</definedName>
    <definedName name="_xlnm.Print_Titles" localSheetId="3">'3.sz.melléklet'!$1:$2</definedName>
    <definedName name="_xlnm.Print_Area" localSheetId="0">'1.sz.melléklet '!$A$1:$AD$132</definedName>
    <definedName name="_xlnm.Print_Area" localSheetId="3">'3.sz.melléklet'!$A$1:$L$98</definedName>
    <definedName name="_xlnm.Print_Area" localSheetId="4">'4a.sz.melléklet'!$A$1:$D$358</definedName>
    <definedName name="_xlnm.Print_Area" localSheetId="5">'4b.sz.melléklet'!$A$1:$D$112</definedName>
  </definedNames>
  <calcPr fullCalcOnLoad="1"/>
</workbook>
</file>

<file path=xl/sharedStrings.xml><?xml version="1.0" encoding="utf-8"?>
<sst xmlns="http://schemas.openxmlformats.org/spreadsheetml/2006/main" count="1452" uniqueCount="898">
  <si>
    <t>Levélszám/Bizonylat</t>
  </si>
  <si>
    <t>Levélszám/ 
bizonylatszám</t>
  </si>
  <si>
    <t>Dátum</t>
  </si>
  <si>
    <t>Pénzf.
Kód</t>
  </si>
  <si>
    <t>Hatás-
kör</t>
  </si>
  <si>
    <t>Megnevezés</t>
  </si>
  <si>
    <t>Személyi
kiadások</t>
  </si>
  <si>
    <t>Munkaa.
terh.jár</t>
  </si>
  <si>
    <t>Dologi
kiad.</t>
  </si>
  <si>
    <t>Ellát.
pénzbeli
jutt.</t>
  </si>
  <si>
    <t>Előző évi működési célú ei.-maradv.
átadása</t>
  </si>
  <si>
    <t>Műk.célú
peszk.-átadás
ÁHT-n kív.</t>
  </si>
  <si>
    <t>Tám. 
értékű működési kiadások</t>
  </si>
  <si>
    <t>Felhalm. célú p.eszk.-átadás</t>
  </si>
  <si>
    <t>Tám. értékű felhalm. kiadások</t>
  </si>
  <si>
    <t>Felújítás</t>
  </si>
  <si>
    <t>Beruházás</t>
  </si>
  <si>
    <t>Előző évi felhalmozási célú ei.-maradvány átadása</t>
  </si>
  <si>
    <t>Kölcsönök nyújtása és törlesztése</t>
  </si>
  <si>
    <t>Kiadás
összesen</t>
  </si>
  <si>
    <t>Működési
bevétel</t>
  </si>
  <si>
    <t>Műk. célú pénze. átvétel,  bev. 
ÁHT-n kív.</t>
  </si>
  <si>
    <t>Tám. értékű műk. bev.</t>
  </si>
  <si>
    <t>Előző évi műk.célú ei.-mar.átv.</t>
  </si>
  <si>
    <t>Előző évi felhalm.célú ei.-mar.átvét.</t>
  </si>
  <si>
    <t>Felhalm.célú
peszk.átvét.
bev. ÁHT-n
kív.</t>
  </si>
  <si>
    <t>Támogatás értékű felhalmo-zási bev.</t>
  </si>
  <si>
    <t>Költségvetési támogatás</t>
  </si>
  <si>
    <t>Előző évi  ei.-mar. Igénybevét.</t>
  </si>
  <si>
    <t>Kölcsö-nök igényb. és vissza-tér.</t>
  </si>
  <si>
    <t>Bevétel Összesen</t>
  </si>
  <si>
    <t>02.22</t>
  </si>
  <si>
    <t>03.25</t>
  </si>
  <si>
    <t>Előirányzat</t>
  </si>
  <si>
    <t>Felhasználás</t>
  </si>
  <si>
    <t>Fel nem használt előirányzat</t>
  </si>
  <si>
    <t>Indoklás a pótelőirányzatok felhasználásáról</t>
  </si>
  <si>
    <t>Egyéb műk. célú tám-ok, kiadások</t>
  </si>
  <si>
    <t>FVM 31.002/2009.</t>
  </si>
  <si>
    <t>01.09</t>
  </si>
  <si>
    <t>9100</t>
  </si>
  <si>
    <t>1</t>
  </si>
  <si>
    <t>Eredeti költségvetés</t>
  </si>
  <si>
    <t>FVM 31077/1/2009.</t>
  </si>
  <si>
    <t>01.21</t>
  </si>
  <si>
    <t>2</t>
  </si>
  <si>
    <t>2009. évi kereset kiegészítés</t>
  </si>
  <si>
    <t>Január összesen</t>
  </si>
  <si>
    <t>FVM 31026/2/2009.</t>
  </si>
  <si>
    <t>01.29.</t>
  </si>
  <si>
    <t xml:space="preserve">Támogatás zárolás </t>
  </si>
  <si>
    <t>FVM 31084/3/2009.</t>
  </si>
  <si>
    <t>4</t>
  </si>
  <si>
    <t>EU tagságból eredő fel.(kulturális progr.)</t>
  </si>
  <si>
    <t>EG03I/02</t>
  </si>
  <si>
    <t>02.23</t>
  </si>
  <si>
    <t>5</t>
  </si>
  <si>
    <t>Parlagfű, gyomírtó reziszt.vizsg.</t>
  </si>
  <si>
    <t>Február összesen</t>
  </si>
  <si>
    <t>EG03I/3</t>
  </si>
  <si>
    <t>03.06</t>
  </si>
  <si>
    <t>Vágóáll-hústerm., ösztöndíj-dec., bluetongue, MVH Növ.eü.vizsg., Állat-növ kárt., Forest Focus</t>
  </si>
  <si>
    <t>EG03I/4</t>
  </si>
  <si>
    <t>Állatszállítás-dec</t>
  </si>
  <si>
    <t>Programfinanszírozás_Forest Focus</t>
  </si>
  <si>
    <t>EG03I/5</t>
  </si>
  <si>
    <t>03.12</t>
  </si>
  <si>
    <t>8347,9100,8348,8340</t>
  </si>
  <si>
    <t>Vágóállat-hústerm, Növényeü.vizsg., veszettség-madárinfl-szalmonella, borforg.járulék, ter.alapú tám.</t>
  </si>
  <si>
    <t>EG03I/6</t>
  </si>
  <si>
    <t>Szolg.lakás felúj, koreng.nyugd, szkenner beszerz., kártérítés</t>
  </si>
  <si>
    <t>FVM 31026/3/2009.</t>
  </si>
  <si>
    <t>EG03I/7</t>
  </si>
  <si>
    <t>03.27.</t>
  </si>
  <si>
    <t>Szolg.lakás felúj, ablakcsere</t>
  </si>
  <si>
    <t>EG03I/8</t>
  </si>
  <si>
    <t>03.27</t>
  </si>
  <si>
    <t>Beléptető rendszer, párásító, Mg navigátor GPS, HP multif.gép</t>
  </si>
  <si>
    <t>EG03I/9</t>
  </si>
  <si>
    <t>2008. évi maradvány</t>
  </si>
  <si>
    <t>EG03I/10</t>
  </si>
  <si>
    <t>03.28</t>
  </si>
  <si>
    <t>2008. évi maradvány megyei felut.</t>
  </si>
  <si>
    <t>Március összesen</t>
  </si>
  <si>
    <t>EG03I/11</t>
  </si>
  <si>
    <t>04.01</t>
  </si>
  <si>
    <t>ablakcsere, labor-műszer, számítógép beszerzés</t>
  </si>
  <si>
    <t>EG03I/12</t>
  </si>
  <si>
    <t>04.16</t>
  </si>
  <si>
    <t>9347,9304,8221,9100</t>
  </si>
  <si>
    <t>Vágóállat-hústerm, Állatkárt., Fuzi-2005 GAK,Ösztöndíjasok jan-febr.</t>
  </si>
  <si>
    <t>EG03I/13</t>
  </si>
  <si>
    <t>Szolg.lakás felúj, labor műszer, labor mérleg</t>
  </si>
  <si>
    <t>EG03I/14</t>
  </si>
  <si>
    <t>04.29</t>
  </si>
  <si>
    <t>9348,9100,9347</t>
  </si>
  <si>
    <t>38/2009 MVH-tól, Növényeü.vizsg, MVH 2009, Vágóállat-hústerm.</t>
  </si>
  <si>
    <t>EG03I/15</t>
  </si>
  <si>
    <t>szünetmentes táp, kapucsere, koreng.nyugd.</t>
  </si>
  <si>
    <t>EG03I/16</t>
  </si>
  <si>
    <t>EG03I/17</t>
  </si>
  <si>
    <t>2009. évi maradvány megyei felut.</t>
  </si>
  <si>
    <t>Április összesen</t>
  </si>
  <si>
    <t>FVM 31296/3/2009.</t>
  </si>
  <si>
    <t>05.06</t>
  </si>
  <si>
    <t>Ösztöndíjasok I.né</t>
  </si>
  <si>
    <t>FVM 31322/2/2009.</t>
  </si>
  <si>
    <t>05.13</t>
  </si>
  <si>
    <t>PÉP 2009. I. né.</t>
  </si>
  <si>
    <t>EG03I/18</t>
  </si>
  <si>
    <t>05.20</t>
  </si>
  <si>
    <t>Klíma, fénymásoló, OVMR, labor centrifuga, arculatterv, légbefúvó, notebook, szkenner, kávéfőző, laborsztal, kandalló, szolg.lakás felúj, plazma tv, projector, nyomtatók-számítógépek, Ms Office Visio2007, notebook</t>
  </si>
  <si>
    <t>EG03I/19</t>
  </si>
  <si>
    <t>05.25</t>
  </si>
  <si>
    <t>trófea vizsg, procurve manager plus, finnpipetta, tám.szerz.megúj.</t>
  </si>
  <si>
    <t>EG03I/21</t>
  </si>
  <si>
    <t>05.27</t>
  </si>
  <si>
    <t>9100,9319,9316,9347</t>
  </si>
  <si>
    <t>ösztöndíjasok, MVH 2009., Vágóállat-hústerm.</t>
  </si>
  <si>
    <t>Május összesen</t>
  </si>
  <si>
    <t>FVM 31435/2009.</t>
  </si>
  <si>
    <t>06.12</t>
  </si>
  <si>
    <t>Parlagfű közérd.véd. forrásbizt.</t>
  </si>
  <si>
    <t>EG03I/22</t>
  </si>
  <si>
    <t>06.15</t>
  </si>
  <si>
    <t>9100,9350</t>
  </si>
  <si>
    <t>légbefúvó, Forest Focus légifelvétel</t>
  </si>
  <si>
    <t>EG03I/23-24</t>
  </si>
  <si>
    <t>9328</t>
  </si>
  <si>
    <t>Parlagfű elleni közérd. véd.</t>
  </si>
  <si>
    <t>EG03I/25-26</t>
  </si>
  <si>
    <t>2008. évi maradvány, 2009. évi maradvány</t>
  </si>
  <si>
    <t>EG03I/27</t>
  </si>
  <si>
    <t>9338,9100,9316,9321,9347</t>
  </si>
  <si>
    <t>Tejterm.tám., ösztöndíjasok, MVH 2009., Vágóállat-hústerm.</t>
  </si>
  <si>
    <t>EG03I/28</t>
  </si>
  <si>
    <t>06.24</t>
  </si>
  <si>
    <t>9100,9316,9318,9347</t>
  </si>
  <si>
    <t>Növényeü.vizsg., MVH 2009., Vágóállat-hústerm.</t>
  </si>
  <si>
    <t>EG03I/29</t>
  </si>
  <si>
    <t>Landíni többlet kiadás</t>
  </si>
  <si>
    <t>EG03I/30</t>
  </si>
  <si>
    <t>9337</t>
  </si>
  <si>
    <t>Osztatlan földtulajdon</t>
  </si>
  <si>
    <t>EG03I/31</t>
  </si>
  <si>
    <t>06.26</t>
  </si>
  <si>
    <t>Rakodógép felúj, géptároló felúj, Szoc.alap, koreng.nyugd.</t>
  </si>
  <si>
    <t>EG03I/32</t>
  </si>
  <si>
    <t>KM EKOP, Ösztöndíjasok</t>
  </si>
  <si>
    <t>Június összesen</t>
  </si>
  <si>
    <t>FVM 31483/1/2009</t>
  </si>
  <si>
    <t>07.08</t>
  </si>
  <si>
    <t>Határon túli gazdák támogatása</t>
  </si>
  <si>
    <t>EG03I/33</t>
  </si>
  <si>
    <t>07.09</t>
  </si>
  <si>
    <t>EG03I/32 korrekció korengedményes nyugdíj</t>
  </si>
  <si>
    <t>EG03I/34</t>
  </si>
  <si>
    <t>EG03I/35</t>
  </si>
  <si>
    <t>EG03I/36</t>
  </si>
  <si>
    <t>07.27</t>
  </si>
  <si>
    <t>9100, 9350</t>
  </si>
  <si>
    <t>Ber. Átcsop. Bormin.költ. DNS labor, Erdőtűz 
informatikai rendszer</t>
  </si>
  <si>
    <t>EG03I/38</t>
  </si>
  <si>
    <t>Ber.átcsop. Parád vízvezeték csere</t>
  </si>
  <si>
    <t>EG03I/41</t>
  </si>
  <si>
    <t>07.28</t>
  </si>
  <si>
    <t>8100</t>
  </si>
  <si>
    <t>Maradvány korrekció (EG03I/40 (-) visszautasított)</t>
  </si>
  <si>
    <t>EG03I/42</t>
  </si>
  <si>
    <t>07.30</t>
  </si>
  <si>
    <t>9100…..</t>
  </si>
  <si>
    <t>MVH, vágóáll.,pályázat, tejterm.tám.,39/2009</t>
  </si>
  <si>
    <t>EG03I/43</t>
  </si>
  <si>
    <t>FVM 41724/2/2009 Vadászati igazgatás</t>
  </si>
  <si>
    <t>EG03I/44</t>
  </si>
  <si>
    <t>2008. évi maradvány felutalás megyék</t>
  </si>
  <si>
    <t>Július összesen</t>
  </si>
  <si>
    <t>FVM 31565/1/2009</t>
  </si>
  <si>
    <t>07.31</t>
  </si>
  <si>
    <t>Génbanki tevékenység finanszírozása</t>
  </si>
  <si>
    <t>FVM 31545/2/2009</t>
  </si>
  <si>
    <t>08.04</t>
  </si>
  <si>
    <t>9204</t>
  </si>
  <si>
    <t>K+F pályázat Komárom megye parlagfű ell.véd.</t>
  </si>
  <si>
    <t>EG03I/45</t>
  </si>
  <si>
    <t>08.05</t>
  </si>
  <si>
    <t>Ber átcsoportosítás</t>
  </si>
  <si>
    <t>EG03I/46</t>
  </si>
  <si>
    <t>EG03I/42 korrekció bevétel miatt</t>
  </si>
  <si>
    <t>EG03I/47</t>
  </si>
  <si>
    <t>FVM 31322/6/2009.</t>
  </si>
  <si>
    <t>08.12</t>
  </si>
  <si>
    <t>PÉP 2009. II. né.</t>
  </si>
  <si>
    <t>EG03I/48</t>
  </si>
  <si>
    <t>08.14</t>
  </si>
  <si>
    <t>9100…</t>
  </si>
  <si>
    <t>MVH, vágóáll.,pályázat, tejterm.tám.,39/2009. …</t>
  </si>
  <si>
    <t>EG03I/49</t>
  </si>
  <si>
    <t>08.13</t>
  </si>
  <si>
    <t>Maradvány korrekció (EG03I/09  visszautasított)</t>
  </si>
  <si>
    <t>FVM 31601/1/2009.</t>
  </si>
  <si>
    <t>08.18</t>
  </si>
  <si>
    <t>9205</t>
  </si>
  <si>
    <t>Génbanki tevékenység finanszírozása Fejér</t>
  </si>
  <si>
    <t>08.27</t>
  </si>
  <si>
    <t>Ösztöndíjasok II.né</t>
  </si>
  <si>
    <t>FVM 31520/3/2009.</t>
  </si>
  <si>
    <t>Nemzeti szakértők foglalkoztatása Baranya</t>
  </si>
  <si>
    <t>Augusztus összesen</t>
  </si>
  <si>
    <t>FVM 31238/7/2009.</t>
  </si>
  <si>
    <t>09.03.</t>
  </si>
  <si>
    <t>Osztatlan földtulajdon Földhivatali kirrekció</t>
  </si>
  <si>
    <t>EG03I/50</t>
  </si>
  <si>
    <t>09.15</t>
  </si>
  <si>
    <t>Parlagfű (támogatás) átcsoportosítás</t>
  </si>
  <si>
    <t>EG03I/51</t>
  </si>
  <si>
    <t>EG03I/52</t>
  </si>
  <si>
    <t>Ber.átcsop. 10T033, 10T023</t>
  </si>
  <si>
    <t>EG03I/53</t>
  </si>
  <si>
    <t>EG03I/54</t>
  </si>
  <si>
    <t>Szeptember összesen</t>
  </si>
  <si>
    <t>EG03I/55</t>
  </si>
  <si>
    <t>09.30</t>
  </si>
  <si>
    <t>ösztöndíjasok, vágóáll.,borforgjár, tejterm.tám.,38/2009. …</t>
  </si>
  <si>
    <t>EG03I/56</t>
  </si>
  <si>
    <t xml:space="preserve">Ber.átcsop. </t>
  </si>
  <si>
    <t>10.05</t>
  </si>
  <si>
    <t>EG03I/59</t>
  </si>
  <si>
    <t>10.07</t>
  </si>
  <si>
    <t>Állatszállítás-dec átcsoportosítás (jutalomhoz)</t>
  </si>
  <si>
    <t>EG03I/60</t>
  </si>
  <si>
    <t>EG03I/61</t>
  </si>
  <si>
    <t>10.09</t>
  </si>
  <si>
    <t>FVM póttámogatás átcsop. (jutalomhoz)</t>
  </si>
  <si>
    <t>EG03I/62</t>
  </si>
  <si>
    <t>EG03I/63</t>
  </si>
  <si>
    <t>10.13</t>
  </si>
  <si>
    <t>Feladat áthelyezés megyékhez</t>
  </si>
  <si>
    <t>EG03I/64</t>
  </si>
  <si>
    <t>10.14</t>
  </si>
  <si>
    <t>FVM 31682/2/2009.</t>
  </si>
  <si>
    <t>10.16</t>
  </si>
  <si>
    <t>Nyerstej vizsgálati költs. Megtérítése</t>
  </si>
  <si>
    <t>EG03I/66</t>
  </si>
  <si>
    <t>10.24</t>
  </si>
  <si>
    <t>9347,9316..</t>
  </si>
  <si>
    <t>MVH, vágóáll.</t>
  </si>
  <si>
    <t>EG03I/67</t>
  </si>
  <si>
    <t>10.26</t>
  </si>
  <si>
    <t>9316…</t>
  </si>
  <si>
    <t xml:space="preserve">Személyi átcsoportosítás </t>
  </si>
  <si>
    <t>EG03I/68</t>
  </si>
  <si>
    <t>9316….</t>
  </si>
  <si>
    <t>Személyi átcsoportosítás (korrekció)</t>
  </si>
  <si>
    <t>EG03I/69</t>
  </si>
  <si>
    <t>9385…</t>
  </si>
  <si>
    <t>VPOP, EKOP, MVH</t>
  </si>
  <si>
    <t>Október összesen</t>
  </si>
  <si>
    <t>FVM 31296/13/2009.</t>
  </si>
  <si>
    <t>10.30</t>
  </si>
  <si>
    <t>Ösztöndíjasok III.né</t>
  </si>
  <si>
    <t>FVM 31077/9/2009.</t>
  </si>
  <si>
    <t>2009. évi kereset kiegészítés elszámolása</t>
  </si>
  <si>
    <t>EG03I/70</t>
  </si>
  <si>
    <t>11.04</t>
  </si>
  <si>
    <t>Előirányzat átcsoportosítás</t>
  </si>
  <si>
    <t>FVM 31682/5/2009.</t>
  </si>
  <si>
    <t>11.03</t>
  </si>
  <si>
    <t>EG03I/71</t>
  </si>
  <si>
    <t>11.09</t>
  </si>
  <si>
    <t>Ber.átcsoportosítás</t>
  </si>
  <si>
    <t>EG03I/72</t>
  </si>
  <si>
    <t>9348</t>
  </si>
  <si>
    <t>38/2009. bevételi korrekció</t>
  </si>
  <si>
    <t>EG03I/73</t>
  </si>
  <si>
    <t>9347-46,9304</t>
  </si>
  <si>
    <t>Vágóáll.,szim.gyak,állatkártalanítás</t>
  </si>
  <si>
    <t>FVM 31322/10/2009.</t>
  </si>
  <si>
    <t>11.16</t>
  </si>
  <si>
    <t>PÉP 2009. III. né.</t>
  </si>
  <si>
    <t>EG03I/74</t>
  </si>
  <si>
    <t>11.18</t>
  </si>
  <si>
    <t>VPOP, Tejtermtám, növényeü.,állatkár.</t>
  </si>
  <si>
    <t>EG03I/75</t>
  </si>
  <si>
    <t>Ber.átcsoportosítás, VPOP bev. Átcsop</t>
  </si>
  <si>
    <t>EG03I/76</t>
  </si>
  <si>
    <t>EG03I/77</t>
  </si>
  <si>
    <t>FVM 31796/1/2009</t>
  </si>
  <si>
    <t>11.23</t>
  </si>
  <si>
    <t>9351</t>
  </si>
  <si>
    <t>Erdészeti mérő és megfigyelő rendszer</t>
  </si>
  <si>
    <t>FVM 31682/8/2009.</t>
  </si>
  <si>
    <t>EG03I/78</t>
  </si>
  <si>
    <t>11.26</t>
  </si>
  <si>
    <t>9100..</t>
  </si>
  <si>
    <t>Vágóáll. MVH, projektek</t>
  </si>
  <si>
    <t>November összesen</t>
  </si>
  <si>
    <t>EG03I/80</t>
  </si>
  <si>
    <t>12.01</t>
  </si>
  <si>
    <t>Ber.,parlagfű átcsoportosítás</t>
  </si>
  <si>
    <t>FVM 31694/2/2009.</t>
  </si>
  <si>
    <t>12.09</t>
  </si>
  <si>
    <t>KIR feladatok átadása</t>
  </si>
  <si>
    <t>EG03I/81</t>
  </si>
  <si>
    <t>12.11</t>
  </si>
  <si>
    <t>Állatkár., 39/2009., FVM pót tám.</t>
  </si>
  <si>
    <t>EG03I/82</t>
  </si>
  <si>
    <t>9202</t>
  </si>
  <si>
    <t>Sertéspestis kutatás pályázat EGI/42 korr.</t>
  </si>
  <si>
    <t>EG03I/83</t>
  </si>
  <si>
    <t>Ber. Csökkentés VPOP</t>
  </si>
  <si>
    <t>FVM 31.742/3/2009.</t>
  </si>
  <si>
    <t>12.15</t>
  </si>
  <si>
    <t>9307</t>
  </si>
  <si>
    <t>Parlagfű közérdekű védekezés forrás vissza</t>
  </si>
  <si>
    <t>FVM 31.435/2/2009.</t>
  </si>
  <si>
    <t>FVM 31.545/3/2009.</t>
  </si>
  <si>
    <t>Parlagfűmentesítési alternatívák</t>
  </si>
  <si>
    <t>EG03I/84</t>
  </si>
  <si>
    <t>9347</t>
  </si>
  <si>
    <t>EG03I/48. korrekció</t>
  </si>
  <si>
    <t>EG03I/85</t>
  </si>
  <si>
    <t>Ber.átcsop.,38/2009 bev.átcsop.</t>
  </si>
  <si>
    <t>FVM 31882/2009</t>
  </si>
  <si>
    <t>12.16</t>
  </si>
  <si>
    <t>Földkiadási eljárással összeföggő kártalanítás</t>
  </si>
  <si>
    <t>FVM 31520/7/2009</t>
  </si>
  <si>
    <t>12.17</t>
  </si>
  <si>
    <t>FVM 31296/17/2009</t>
  </si>
  <si>
    <t>12.18</t>
  </si>
  <si>
    <t>Ösztöndíjas foglalkoztatottak</t>
  </si>
  <si>
    <t>EG03I/86</t>
  </si>
  <si>
    <t>9347;9250</t>
  </si>
  <si>
    <t>Vágóáll., Csongrád pályázat</t>
  </si>
  <si>
    <t>EG03I/87</t>
  </si>
  <si>
    <t>EKOP;VPOP;Tejterm.;Vágóáll….</t>
  </si>
  <si>
    <t>EG03I/88</t>
  </si>
  <si>
    <t>EG03I/89</t>
  </si>
  <si>
    <t>Lakás kölcsön</t>
  </si>
  <si>
    <t>EG03I/90</t>
  </si>
  <si>
    <t>12.21</t>
  </si>
  <si>
    <t>FVM póttám.148/2008;Állatkár.;Növényeü.tám.</t>
  </si>
  <si>
    <t>PÉP 2009. IV. né.</t>
  </si>
  <si>
    <t>EG03I/91</t>
  </si>
  <si>
    <t>12.22</t>
  </si>
  <si>
    <t>Borninősítő.költöztetés</t>
  </si>
  <si>
    <t>EG03I/92</t>
  </si>
  <si>
    <t>12.28</t>
  </si>
  <si>
    <t>Felhalmozási bevétel</t>
  </si>
  <si>
    <t>FVM 31876/1/2009</t>
  </si>
  <si>
    <t>Magosz Erdész</t>
  </si>
  <si>
    <t>projekt</t>
  </si>
  <si>
    <t>December összesen</t>
  </si>
  <si>
    <t xml:space="preserve">Előirányzat  összesen: </t>
  </si>
  <si>
    <t>FVM 31322/14/2009.</t>
  </si>
  <si>
    <t>01.21.</t>
  </si>
  <si>
    <t>01.29</t>
  </si>
  <si>
    <t>Támogatás zárolás</t>
  </si>
  <si>
    <t>EU-tagságból eredő feladatok-Vágóhídi állatvágás ill. járványvédelmi leölések állatvédelmi vonatkozásai témájú kulturális program</t>
  </si>
  <si>
    <t>Ösztöndíjas foglalkoztatás támogatása I. negyedév</t>
  </si>
  <si>
    <t>PÉP foglalkoztatással kapcsolatos kiadások támogatása I. negyedév</t>
  </si>
  <si>
    <t>Parlagfű közérdekű védekezés forrásbiztosítása</t>
  </si>
  <si>
    <t>FVM 31026/3/2009</t>
  </si>
  <si>
    <t xml:space="preserve">Határon túli magyar gazdák támogatása </t>
  </si>
  <si>
    <t>FVM 31483/1/2009.</t>
  </si>
  <si>
    <t>FVM 31565/1/2009.</t>
  </si>
  <si>
    <t>Génbanki tevékenység finanszírozása, génmegőrzési feladatok támogatása</t>
  </si>
  <si>
    <t>FVM 31545/2/2009.</t>
  </si>
  <si>
    <t>Parlagfű elleni védekezés K+F pályázat Komárom m-i MgSzH</t>
  </si>
  <si>
    <t>PÉP foglalkoztatással kapcsolatos kiadások támogatása II. negyedév</t>
  </si>
  <si>
    <t>Ösztöndíjas foglalkoztatás támogatása II. negyedév</t>
  </si>
  <si>
    <t>Nemzeti szakértővel kapcsolatos kiadások támogatása I. félév</t>
  </si>
  <si>
    <t>09.03</t>
  </si>
  <si>
    <t>Osztatlan közös földtulajdon földhivatali korrekció</t>
  </si>
  <si>
    <t>FVM 31238/9/2009.</t>
  </si>
  <si>
    <t>Nyerstej minősítő vizsgálatok költségeinek átvállalása</t>
  </si>
  <si>
    <t>Ösztöndíjas foglalkoztatás támogatása III. negyedév</t>
  </si>
  <si>
    <t>FVM 31742/2/2009.</t>
  </si>
  <si>
    <t>FVM 31.742/2/2009.</t>
  </si>
  <si>
    <t>PÉP foglalkoztatással kapcsolatos kiadások támogatása III. negyedév</t>
  </si>
  <si>
    <t>FVM 31796/1/2009.</t>
  </si>
  <si>
    <t>Erdészeti Mérő és Megfigyelő Rendszer finanszírozása</t>
  </si>
  <si>
    <t>KIR illetmény-számfejtési adatok átadása</t>
  </si>
  <si>
    <t>FVM 31742/3/2009.</t>
  </si>
  <si>
    <t>Parlagfű közérdekű védekezés forrás visszavonás</t>
  </si>
  <si>
    <t>FVM 31545/3/2009.</t>
  </si>
  <si>
    <t>Parlagfű mentesítési alternatívák elemzése</t>
  </si>
  <si>
    <t>FVM 31882/2009.</t>
  </si>
  <si>
    <t>Földkiadási eljárással összefüggő kártalanítás</t>
  </si>
  <si>
    <t>FVM 31520/7/2009.</t>
  </si>
  <si>
    <t>Nemzeti szakértővel kapcsolatos kiadások támogatása II. félév</t>
  </si>
  <si>
    <t>FVM 31296/17/2009.</t>
  </si>
  <si>
    <t>Ösztöndíjas foglalkoztatás támogatása IV. negyedév</t>
  </si>
  <si>
    <t>PÉP foglalkoztatással kapcsolatos kiadások támogatása IV. negyedév</t>
  </si>
  <si>
    <t>FVM 31876/1/2009.</t>
  </si>
  <si>
    <t>MAGOSZ integrátori és erdészeti szakirányítói feladatok</t>
  </si>
  <si>
    <t>Pályakezdő ösztöndíjasok foglalkoztatásával kapcsolatos, 2004. évi CXXIII. törvényben meghatározott kiadások fedezetére I. negyedévi tényleges teljesítés alapján kapott előirányzat</t>
  </si>
  <si>
    <t>Pályakezdő ösztöndíjasok foglalkoztatásával kapcsolatos, 2004. évi CXXIII. törvényben meghatározott kiadások fedezetére II. negyedévi tényleges teljesítés alapján kapott előirányzat</t>
  </si>
  <si>
    <t>Pályakezdő ösztöndíjasok foglalkoztatásával kapcsolatos, 2004. évi CXXIII. törvényben meghatározott kiadások fedezetére III. negyedévi tényleges teljesítés alapján kapott előirányzat</t>
  </si>
  <si>
    <t>Pályakezdő ösztöndíjasok foglalkoztatásával kapcsolatos, 2004. évi CXXIII. törvényben meghatározott kiadások fedezetére IV. negyedévi tényleges teljesítés alapján kapott előirányzat</t>
  </si>
  <si>
    <t>Prémiumévek programban résztvevők foglalkoztatásával kapcsolatos, 2004. évi CXXII. törvényben meghatározott kiadások fedezetére I. negyedévi tényleges teljesítés alapján kapott előirányzat</t>
  </si>
  <si>
    <t>Prémiumévek programban résztvevők foglalkoztatásával kapcsolatos, 2004. évi CXXII. törvényben meghatározott kiadások fedezetére II. negyedévi tényleges teljesítés alapján kapott előirányzat</t>
  </si>
  <si>
    <t>Prémiumévek programban résztvevők foglalkoztatásával kapcsolatos, 2004. évi CXXII. törvényben meghatározott kiadások fedezetére III. negyedévi tényleges teljesítés alapján kapott előirányzat</t>
  </si>
  <si>
    <t>Prémiumévek programban résztvevők foglalkoztatásával kapcsolatos, 2004. évi CXXII. törvényben meghatározott kiadások fedezetére IV. negyedévi tényleges teljesítés alapján kapott előirányzat</t>
  </si>
  <si>
    <t>EU intézményében foglalkoztatott nemzeti szakértővel kapcsolatos, 209/2004. (VII.9.) Korm.rendeletben meghatározott kiadások fedezetére II. félévi tényleges teljesítés alapján kapott előirányzat</t>
  </si>
  <si>
    <t>EU intézményében foglalkoztatott nemzeti szakértővel kapcsolatos, 209/2004. (VII.9.) Korm.rendeletben meghatározott kiadások fedezetére I. félévi tényleges teljesítés alapján kapott előirányzat</t>
  </si>
  <si>
    <t>A 6/2009.(I.20.) Korm.rendelet alapján kapott kereset kiegészítés felhasználásra került</t>
  </si>
  <si>
    <t>A 6/2009.(I.21.) Korm.r. és 1005/2009. (I.21.)Korm.hat.alapján kereset kiegészítésre 31077/1/2009. levélben biztosított támogatás I.félévben ténylegesen felhasznált, valamint a II. félévben a 133/2009. (VI.19.) Korm.r-ben foglalt módosítások miatt kapott támogatás felhasználásra került</t>
  </si>
  <si>
    <t>A Magyar Tejgazdasági Kísérleti Intézet Kft-vel kötött megállapodás alapján a nyerstej minősítő vizsgálatok költségeinek időszakos átvállalása miatt szeptember hónapban keletkezett többletkiadás fedezetére kapott támogatás a megállapodás alapján kifizetésre került.</t>
  </si>
  <si>
    <t>A Magyar Tejgazdasági Kísérleti Intézet Kft-vel kötött megállapodás alapján a nyerstej minősítő vizsgálatok költségeinek időszakos átvállalása miatt október hónapban keletkezett többletkiadás fedezetére kapott támogatás a megállapodás alapján kifizetésre került.</t>
  </si>
  <si>
    <t>A Magyar Tejgazdasági Kísérleti Intézet Kft-vel kötött megállapodás alapján a nyerstej minősítő vizsgálatok költségeinek időszakos átvállalása miatt augusztus hónapban keletkezett többletkiadás fedezetére kapott támogatás a megállapodás alapján kifizetésre került.</t>
  </si>
  <si>
    <t xml:space="preserve">172/2000.(X.18.) Korm.r. alapján, 37/2001.(X.25.) PM r-nek megfelelően a KIR illetmény-számfejtési feladatok MÁK-nak történő átadásával előirányzat átadás-átvételi megállapodásban rögzített összeg FVM fejezeti elosztási számlájára befizetésre került. </t>
  </si>
  <si>
    <t>Génmegőrzési feladatok finanszírozása Fejér m-i MgSzH</t>
  </si>
  <si>
    <t>Három megyei hivatalon keresztül pénzügyi segítségnyújtás történt határon túli magyar ágazati szakmai szervezetek programjának elősegítésére (Romániai Magyar Gazdák Egyesülete, Kárpátaljai Magyar Agrárvállalkozók Szövetsége, Vajdasági Magyar Nemzeti Tanács)</t>
  </si>
  <si>
    <t>A pótelőirányzat a földkiadási eljárással összefüggő jogerős kártalanítási határozatokban vállalt, még ki nem fizetett kötelezettségek teljesítésére biztosít fedezetet. A támogatás 2010. évben kerül felhasználásra, az összeg a maradvány részét képezi.</t>
  </si>
  <si>
    <t>A közérdekű parlagfű elleni védekezés keretében a parlagfű mentesítéi alternatívák elemzése témában való kísérletek elvégzésével kapcsolatos kiadások finanszírozására biztosított pótelőirányzat. A feladat 2010. évben kerül elvégzésre, így a támogatást 2010-ben használja fel a hivatal, az összeg a maradvány részét képezi.</t>
  </si>
  <si>
    <t>A pótelőirányzat MgSzH szakmai közreműködésével a Magán Erdőtulajdonosok és Gazdálkodók Országos Szövetsége interátori és erdészeti szakirányítói feladatainak, értekezlet és közgyűlés megrendezésével kapcsolatos kiadások finanszírozására biztosít fedezetet. Az összeg 2010. évben kerül felhasználásra, a maradvány részét képezi.</t>
  </si>
  <si>
    <t>A pótelőirányzat biztosított fedezetet MgSzH Kp. FMI Agrobotanikai Osztályához tartozó tápiószelei agrobotanikai központ nemzetközi kötelezettségeken alapuló feladatainak finanszírozására: aktív génbanki feladatok ellátása, szakmai koordináció, adatbázis kialakítás és működtetés, nemzetközi együttműködési progamokban való hazai részvétel szervezése, közreműködés pályázatok bírálatában és ellenőrzésében, berendezések elmaradt karbantartásának megvalósítása</t>
  </si>
  <si>
    <t>Komárom m-i MgSzH által a parlagfű elleni hatékony védekezés kutatásával kapcsolatos kiadások finanszírozására fordított pótelőirányzat, a fel nem használt összeg 2010. évben kerül felhasználásra, a maradvány részét képezi.</t>
  </si>
  <si>
    <t>A Fejér megyei MgSzH által kapott pótelőirányzat a növényegészségügy területén az állami génmegőrzési feladatok megvalósításával, ezen belül a mikroorganizmusok megőrzésével és fenntartásával kapcsolatos kiadások finanszírozásához nyújtott fedezetet, a kapott támogatás felhasználásra került.</t>
  </si>
  <si>
    <t>A pótelőirányzat szolgált a 22162008. (VIII. 30.) Korm.rendelet szerint az önkormányzatok által a belterületi közérdekű védekezések kapcsán felmerült vállalkozói díjak kifizetéséhez igényelt előlegek kiutalására, a m-i MgSzH-k által lefolytatott külterületi közérdekű védekezések kapcsán felmerült vállalkozói díjak, a földhivatal által végzett helyszíni ellenőrzések költségei, eljáró hatóság saját költségei fedezetére. 899 eFt összegű visszatérülést FVM részére MgSzH visszautalta 31435/2/2009. levélben az előirányzat elvonásra került. Az előirányzat módosítás december havi része, 16.567 eFt nem került lenyitásra, az előirányzat elvonás 31742/3/2009. levélben elvonásra került</t>
  </si>
  <si>
    <t>A 31435/2009. FVM levélben közérdekű parlagfű elleni védekezési tevékenységre biztosított pótelőirányzat csökkentése a tevékenység 2009. évi visszatérülés összegének FVM fejezeti elosztási számlájára történt visszautalása miatt.</t>
  </si>
  <si>
    <t>A 31435/2009. FVM levélben közérdekű parlagfű elleni védekezési tevékenységre biztosított pótelőirányzat csökkentés, mivel FVM 12230/2/2009. sz. ügyirata alapján a támogatás december havi része nem került lenyitásra.</t>
  </si>
  <si>
    <t>A pótelőirányzat az osztatlan közös földtulajdon kimérésének kérelmezők általi megelőlegezésével összefüggésben történt földhivatali adminisztrációs hiba korrigálása érdekében a Békés megyei Földhivataltól MgSzH felé történt átcsoportosítása.</t>
  </si>
  <si>
    <t>A pótelőirányzat az osztatlan közös földtulajdon kimérésének kérelmezők általi megelőlegezésével összefüggésben történt földhivatali adminisztrációs hiba korrigálása érdekében a Tolna megyei Földhivataltól MgSzH felé történt átcsoportosítása.</t>
  </si>
  <si>
    <t>A Kormány a 1214/2009. (XII.18.) Korm.határozatban a korábban elrendelt zárolás helyett előirányzat elvonásról döntött. A zárolt támogatás nem került lenyitásra.</t>
  </si>
  <si>
    <t>Az erdészeti szakterület által az Erdővédelmi Mérő és Megfigyelő Rendszer működtetésén belül nagyterületű egészségi állapotfelmérés, faállományok növekedésének mérése, kapcsolódó feladatok hazai és nemzetközi koordinációs tevékenységének ellátására irányuló megbízások és egyéb költségek finanszírozására biztosított fedezetet az EU-s forrás mellett.</t>
  </si>
  <si>
    <t>A pótelőirányzatot az élelmiszerlánc-biztonsági szakterület vágóhídi állatvágás, járványvédelmi állatleölések állatvédelmi vonatkozásai témájú továbbképzéshez kapcsolódó kulturális program keretén belül külföldi delegáció fogadásával, reprezentációval, rendezvények szervezésével kapcsolatos kiadások finanszírozására fordította.</t>
  </si>
  <si>
    <t>I.</t>
  </si>
  <si>
    <t>FELÚJÍTÁS-Mezőgazdasági Szakigazgatási Hivatal Központ</t>
  </si>
  <si>
    <t>I/1.</t>
  </si>
  <si>
    <t>Általános keret</t>
  </si>
  <si>
    <t>Bruttó/Ft</t>
  </si>
  <si>
    <t>Növény- Talaj-védelmi Igazgatóság</t>
  </si>
  <si>
    <t>NTAI Budaörsi út Nagyelőadó légbefúvó felújítása</t>
  </si>
  <si>
    <t>NTAI 3 db ablakcsere(T2006101001)</t>
  </si>
  <si>
    <t>Összesen</t>
  </si>
  <si>
    <t>Növtermesztési és Kertészeti Igazgatóság</t>
  </si>
  <si>
    <t>Géptároló szín külső homlokzat felújítása</t>
  </si>
  <si>
    <t xml:space="preserve"> Agrobotanikai Osztály</t>
  </si>
  <si>
    <t>Tápiószele 015/1.hrsz épület felújítás L-9698</t>
  </si>
  <si>
    <t>015/1 Hrsz. számú szolg. lakás felújítása (L-9698)</t>
  </si>
  <si>
    <t>Vagyongazdálkodási és Üzemeltetési Igazgatóság</t>
  </si>
  <si>
    <t>Parád Cifraistálló külső vízvezeték felújítása (L-6415)</t>
  </si>
  <si>
    <t>Mindösszesen</t>
  </si>
  <si>
    <t>I/2.</t>
  </si>
  <si>
    <t>10T033 Elnöki keret Kárelhárítás,helyreállítás</t>
  </si>
  <si>
    <t>Élelmiszer- és Takarmánybiztonsági Igazgatóság /Radioanalitikai Referenciai laboratorium</t>
  </si>
  <si>
    <t>Fogoly u.szigetelési munkák</t>
  </si>
  <si>
    <t>NTI Budaörsi telep bejárati ajtó csere (T2006101001)</t>
  </si>
  <si>
    <t>I/3.</t>
  </si>
  <si>
    <t xml:space="preserve"> Maradvány</t>
  </si>
  <si>
    <t>10220 Növénytermesztési és Kertészeti Igazgatóság</t>
  </si>
  <si>
    <t>Landini javítás szervíz ktg (53 óra)</t>
  </si>
  <si>
    <t>Landini traktor motorcsere, és klféle alkatrészek L-7598</t>
  </si>
  <si>
    <t>FELÚJÍTÁS MINDÖSSZESEN</t>
  </si>
  <si>
    <t>II.</t>
  </si>
  <si>
    <t>BERUHÁZÁS- Mezőgazdasági Szakigazgatási Hivatal Központ</t>
  </si>
  <si>
    <t>II/1</t>
  </si>
  <si>
    <t>Élelmiszerlánc-biztonsági Elnökhelyettes</t>
  </si>
  <si>
    <t xml:space="preserve">Nokia E75 mobilkészülék </t>
  </si>
  <si>
    <t>Állategészségügyi Diagnosztikai Igazgatóság</t>
  </si>
  <si>
    <t>Albacomp Activa-ECO,Microsoft Office 349G014656</t>
  </si>
  <si>
    <t>Kódos beléptető,kaputelefon (3496008496197)</t>
  </si>
  <si>
    <t>EW 420-3NM KERN EW laboratóriumi mérleg</t>
  </si>
  <si>
    <t>Pipetta 349G012225</t>
  </si>
  <si>
    <t>Állategészségügyi és Állatvédelmi Igazgatóság</t>
  </si>
  <si>
    <t>HP ScanJet szkenner any. 61147</t>
  </si>
  <si>
    <t>ACER P526i projector EAK9-00376 sz. bev.biz.</t>
  </si>
  <si>
    <t>Élelmiszer- és Takarmánybiztónsági Igazgatóság</t>
  </si>
  <si>
    <t>Software licens Vagyoni értékű jogok vásárlása</t>
  </si>
  <si>
    <t>ÉTBI kávéfőző gép (9008SA40297034) 10150000</t>
  </si>
  <si>
    <t>ÉTBI DISPENSETTE III. daráló adagolo (LSZ:349GO11568)</t>
  </si>
  <si>
    <t>ÉTBI CSő, Csőtartó (La: 349G009071)</t>
  </si>
  <si>
    <t>ÉTBI Mikroszkóp tartozékok vás (Lsz.:L-3993)</t>
  </si>
  <si>
    <t>ÉTBI FTXS50G beltéri Klímaegység(Lsz.:349G007263)</t>
  </si>
  <si>
    <t>ÉTBI bozótvágógép vásárlása(lsz: 349G012308)</t>
  </si>
  <si>
    <t>ÉTBI Laboratóriumi Centrifuga LMC3000 (349G007474)</t>
  </si>
  <si>
    <t>ÉTBI TW20 Vízfürdő  (Lsz. 349G008284)</t>
  </si>
  <si>
    <t>ÉTBI Víz/Olajfürdő Lsz: 349G012327;349G012328</t>
  </si>
  <si>
    <t>ÉTBI RXS 50G Kültéri klímaegység(349G007264)</t>
  </si>
  <si>
    <t>ÉTBI Klíma vás. (Lsz: 349GO12337;349GO12336)</t>
  </si>
  <si>
    <t>Állatgyógyászati Termékek Igazgatósága</t>
  </si>
  <si>
    <t>Klíma berendezés szerver szoba 1db  63835</t>
  </si>
  <si>
    <t>EAK9-00282 Galaxy CO48R  Magashűm. decont</t>
  </si>
  <si>
    <t>Ipari porszívó 349G008658</t>
  </si>
  <si>
    <t>QUBIT fluorometer EAK 9-00098</t>
  </si>
  <si>
    <t>Finnpipetta EAK 9-00112</t>
  </si>
  <si>
    <t>Természeti és Genetikai Erőforrásokért Felelős Elnökhelyettes</t>
  </si>
  <si>
    <t>Nokia E75 mobilkészülék (349G009175)</t>
  </si>
  <si>
    <t>Növénytermesztési és Kertészeti Igazgatóság</t>
  </si>
  <si>
    <t>Nordmann párásító berendezés (349G008457)</t>
  </si>
  <si>
    <t>MG Navigátor GPS sorvezető készülék</t>
  </si>
  <si>
    <t>Sövényvágó</t>
  </si>
  <si>
    <t>Géptároló szín kapu építés</t>
  </si>
  <si>
    <t>Géptároló szín kapu készítés</t>
  </si>
  <si>
    <t>Állattenyésztési Igazgatóság</t>
  </si>
  <si>
    <t>Softver fejlesztés OVMR továbbfejlesztése</t>
  </si>
  <si>
    <t>Tenyészsertés-adatbázis karbaantartós szoftver fejlesztése, karb.</t>
  </si>
  <si>
    <t>Canon IR1024I fénymásológép beszerzés 63851 hsz.</t>
  </si>
  <si>
    <t>HP Q7549A Duplex egység 2db.nyilv.sz.:60789, 60790</t>
  </si>
  <si>
    <t>Erdészeti Igazgatóság</t>
  </si>
  <si>
    <t>Softver update 349I000172</t>
  </si>
  <si>
    <t>Q7549A duplex egység HP EAK9-00190</t>
  </si>
  <si>
    <t>EAK9-00273 Iroda bútor</t>
  </si>
  <si>
    <t>10250+  Erdészeti Igazgatóság</t>
  </si>
  <si>
    <t>4db licence kulcs upgrade SU9 EAK9-00254</t>
  </si>
  <si>
    <t>Agrobotanikai Osztály</t>
  </si>
  <si>
    <t>Tolóajtós gardrób szekréy l.sz. szolg.lakás (349G007227)</t>
  </si>
  <si>
    <t>Kandallókályha (349G005018)</t>
  </si>
  <si>
    <t>Gépkocsi tároló építése (349G000048)</t>
  </si>
  <si>
    <t>Elnök</t>
  </si>
  <si>
    <t>Arculati terv és arculati kézikönyv (349I000230)</t>
  </si>
  <si>
    <t>HP CC435A LaserJet (349G004837)</t>
  </si>
  <si>
    <t>Albacomp Activa  + OEM Microsoft (349G019638)</t>
  </si>
  <si>
    <t>Panasonic 94 cm plazma TV (349G004833)</t>
  </si>
  <si>
    <t>Telefonkészülék Nokia E75 (349G011522)</t>
  </si>
  <si>
    <t>VW Jetta szgk (349G000018)</t>
  </si>
  <si>
    <t>Elnöki keret</t>
  </si>
  <si>
    <t>Hálózat csatlakozási díj Kitaibel P.u.4.( L-55)</t>
  </si>
  <si>
    <t>Kölcsönös Megfeleltetés Projektmenedzsment Önálló Osztály</t>
  </si>
  <si>
    <t>Procurve Manager Plus 2.3 Lics (349I000232)</t>
  </si>
  <si>
    <t>MS Office Visio 2007 prof. (349I000221)</t>
  </si>
  <si>
    <t>Informatikai Igazgatóság</t>
  </si>
  <si>
    <t>HP asztali számítógép (349G015782)</t>
  </si>
  <si>
    <t>IBM DPI cord.40k961 (349G012476)</t>
  </si>
  <si>
    <t>IBM DPI Enterpr. PDU (349G012475)</t>
  </si>
  <si>
    <t>Vizuál tábla induló készlettel 349G015435</t>
  </si>
  <si>
    <t>Kitaibel P.u. szerverterem klímatizálása (349G009172)</t>
  </si>
  <si>
    <t>Kihajtható, 5 felületű filctollas Visuál tábla (349G005101)</t>
  </si>
  <si>
    <t>Gazdasági Elnökhelyettes</t>
  </si>
  <si>
    <t>Nokia E75 mobilkészülék (349G009173)</t>
  </si>
  <si>
    <t>Költségvetési Igazgatóság</t>
  </si>
  <si>
    <t>Ricoh AF MP C1500 multifunkciós A3 nyomtató (349G005019)</t>
  </si>
  <si>
    <t>Symbol LS4278 vonalkódolvasó</t>
  </si>
  <si>
    <t>Mosogatógép + tartozékai Zamárdi TOK 349G012332</t>
  </si>
  <si>
    <t>Íróasztal 7 db</t>
  </si>
  <si>
    <t>Gázkazán, fűtésszerelés (L-10338) Tata, Pálffy u.30.</t>
  </si>
  <si>
    <t>Zanussi fagyasztóláda 400 lit. (349G012102)</t>
  </si>
  <si>
    <t>II/2</t>
  </si>
  <si>
    <t xml:space="preserve">Elnöki keret 10T011 Járványügyi intézkedések </t>
  </si>
  <si>
    <t>Élelmiszeralrendszer továbbfejlesztése (C-0001/A)</t>
  </si>
  <si>
    <t>LabSoft adatok migrálása a Labor alrendszerbe (C-0001/A)</t>
  </si>
  <si>
    <t>Tűzfal és spam szűrő (349G014935,14936)</t>
  </si>
  <si>
    <t>II/3</t>
  </si>
  <si>
    <t>Elnöki keret 10T023 Ingatlanügyek</t>
  </si>
  <si>
    <t>Bormínősítő Igazgatóság</t>
  </si>
  <si>
    <t>KC-300 DT média konverter 2 db (349G014273, 274)</t>
  </si>
  <si>
    <t>Átadópult kialakítása (OBI költözés) any.:71166</t>
  </si>
  <si>
    <t>OBI költözés 3db. állványrendszer any.:068863-068865-000001</t>
  </si>
  <si>
    <t>Klíma beszerzés és beszerelés OBI any.:71132,-33.</t>
  </si>
  <si>
    <t>UTP Cat5e informatikai végpont kiépítése OBI Any.:71179</t>
  </si>
  <si>
    <t>Informatikai kábelek kiépítése OBI költözés any.:71179</t>
  </si>
  <si>
    <t>Épülethez tartozó kábelek szerelése  OBI költözés</t>
  </si>
  <si>
    <t>Vagyonvédelmi rendszer bővitése OBI any.:71181</t>
  </si>
  <si>
    <t>Alközpont szerelése, programozása</t>
  </si>
  <si>
    <t>Raktár tároló polc kiegészítése (319G012329)</t>
  </si>
  <si>
    <t>OBI költözés kézipolcos állványrendszer PR9909-06942 any:68973</t>
  </si>
  <si>
    <t>Vagyonvédelmi rendszer telepítése any:71181</t>
  </si>
  <si>
    <t>Üvegfal építése OBI költözés any.:71180</t>
  </si>
  <si>
    <t>fémvázas munkaasztal lapokból PR9909-06942 lsz.:68872-79</t>
  </si>
  <si>
    <t>klímaberendezések beszerzése EAK9-00183,184,185,186</t>
  </si>
  <si>
    <t>Gázérzékelő műszerek felszerelése any.sz.:71126-7</t>
  </si>
  <si>
    <t>Kézipolcos állványrendszer gyártása,szerelése,száll. any.sz.:68863</t>
  </si>
  <si>
    <t>Speciális vegyszerálló vázszerkezet any:68884-94(PR9909-06942)</t>
  </si>
  <si>
    <t>KKDL labor épület korszerűsítése OBI Any.:21428</t>
  </si>
  <si>
    <t>Kapu szerelés,festés autómatizálás OBI any.:21428</t>
  </si>
  <si>
    <t>Felújítási anyagok KKDL labor épület korsz. OBI költ.any.:21728</t>
  </si>
  <si>
    <t>OBI költözés, villanyszerelési anyag</t>
  </si>
  <si>
    <t>OBI költözés vízszerelési munkák</t>
  </si>
  <si>
    <t>OBI ablakfólia vásárlása</t>
  </si>
  <si>
    <t>OBI költözés villanyszerelési munkák any.:21428</t>
  </si>
  <si>
    <t>OBI költözéssel kapcsolatos munkák (festés, burkolás)</t>
  </si>
  <si>
    <t>KKDL épület falazási munkák - OBI költöztetés</t>
  </si>
  <si>
    <t>OBI költözéssel kapcsolatos szakipari munkák (elektromos hálózat kiép)</t>
  </si>
  <si>
    <t>OBI költözés Villanyszerelési és építőmesteri munkák</t>
  </si>
  <si>
    <t>OBI költözéssel kapcsolatos szakipari munkák (mosdó, WC kialakítása)</t>
  </si>
  <si>
    <t>Festés, burkolat jav. - KKDL épület OBI költöztetés</t>
  </si>
  <si>
    <t>Kapu átalakítás, javítás OBI költözés any.:21428</t>
  </si>
  <si>
    <t>ATB-52 ablakátbeszélő rendszer OBI költözés any.:21428</t>
  </si>
  <si>
    <t>Párkány és üvegcsere OBI költözés any.:21428</t>
  </si>
  <si>
    <t>OBI költözés; nyilászárók cseréje</t>
  </si>
  <si>
    <t>OBI költözéssel kapcsolatos előkészítő munkák</t>
  </si>
  <si>
    <t>Szélfogó tetőzet készítése OBI any.:71389</t>
  </si>
  <si>
    <t>2 db termó üveg</t>
  </si>
  <si>
    <t>Burkolási anyag, KKDL labor épület korsz. any.:21428</t>
  </si>
  <si>
    <t>Festés, lámpák le- és felszerelése</t>
  </si>
  <si>
    <t xml:space="preserve"> KKDL ép. végzett bontási,falazási, munkák</t>
  </si>
  <si>
    <t>Vízvezeték, csatlakozók kiépítése és bekötése</t>
  </si>
  <si>
    <t>Földművelésügyi Igazgatóság</t>
  </si>
  <si>
    <t>HP Color LaserJet CP2025 dn szines lézernyomtató (349G015020)</t>
  </si>
  <si>
    <t>HP Notebook 6730s + hátizsák (349G014933)</t>
  </si>
  <si>
    <t>Bútorok</t>
  </si>
  <si>
    <t>Telefon és hálózat kiépítése - DNS labor költözés (349G011567)</t>
  </si>
  <si>
    <t>Klímaberendezés áthelyezése, javítása - DNS labor költöztetés</t>
  </si>
  <si>
    <t>Klíma szét és összeszerelés</t>
  </si>
  <si>
    <t>Klímaberendezés 5 db (349G012055-012059) - DNS labor költöztetés</t>
  </si>
  <si>
    <t>Vízszerelési anyagok</t>
  </si>
  <si>
    <t>Iroda, laborok építési munkái, átalakítása (349Y33491)</t>
  </si>
  <si>
    <t>Depo épület belső javítása szerver szoba kialakítás miatt</t>
  </si>
  <si>
    <t>Épületkarbantartás szaporítóanyag depó költötése miatt</t>
  </si>
  <si>
    <t>Jogi és Területi Koordinációs Főosztály</t>
  </si>
  <si>
    <t>Polcrendszer (349G015616)</t>
  </si>
  <si>
    <t>Alagsori helyiségek javítási díjának anyagköltsége</t>
  </si>
  <si>
    <t>Keleti K.u.alagsor irodahelyiségek karbantartási anyagai</t>
  </si>
  <si>
    <t>Alagsori helyiségek anyagköltsége</t>
  </si>
  <si>
    <t>Jogi Ig.vízszerelési anyagok</t>
  </si>
  <si>
    <t>Alagsori irodák kialakításának anyagköltsége</t>
  </si>
  <si>
    <t>Villanyszerelés (Borminősítés költöztetés)</t>
  </si>
  <si>
    <t>Vakolás, festés (DNS labor költöztetés)</t>
  </si>
  <si>
    <t>II/4</t>
  </si>
  <si>
    <t>Légkondicionáló cseréje, Budaörsi u. (349G012470)</t>
  </si>
  <si>
    <t>Alagsori víz és fűtésszerelés (L-34)</t>
  </si>
  <si>
    <t>Alagsori  víz- és fűtésszerelés (L-34)</t>
  </si>
  <si>
    <t>Alagsori helyiségek átalakítása (L-34)</t>
  </si>
  <si>
    <t>II/5</t>
  </si>
  <si>
    <t>10T103 Elnöki keret üres álláshelyekre</t>
  </si>
  <si>
    <t>Canon IR2018 fénymásológép (349G015018)</t>
  </si>
  <si>
    <t>Fujitsu asztali számítógép 25 db (349G015091-15115)</t>
  </si>
  <si>
    <t>Elnök/ Sajtóiroda</t>
  </si>
  <si>
    <t>LOB-361 mobiltelefon kihangosító (349G015776)</t>
  </si>
  <si>
    <t>II/6</t>
  </si>
  <si>
    <t xml:space="preserve">Gazdasági elnökhelyetes keret 10T144 laborműszer </t>
  </si>
  <si>
    <t>IMRS stabil izoparány mérőműszer beszerzés hsz.:68497</t>
  </si>
  <si>
    <t>II/7</t>
  </si>
  <si>
    <t>Gazdasági elnökhelyes keret 10T154 Mézvizsgáló műszer</t>
  </si>
  <si>
    <t xml:space="preserve">Élelmiszer- és Takarmánybiztonsági Igazgatóság </t>
  </si>
  <si>
    <t>ÉTBI REmény u. Mézvizsgáló műszer (LSZ:349GO11731)</t>
  </si>
  <si>
    <t>II/8</t>
  </si>
  <si>
    <t>Gazdasági elnökhelyes keret 10T144 Forrás SQL fejlesztés</t>
  </si>
  <si>
    <t>Gazdasági elnökhelyettes</t>
  </si>
  <si>
    <t>Ingatlan modul (éles indítás) (349I000266)</t>
  </si>
  <si>
    <t>Forrás SQL ingatlanmodul licence díj (349I000266)</t>
  </si>
  <si>
    <t>Forrás SQL külföldi kiküldetés modul (349I000265)</t>
  </si>
  <si>
    <t>Forrás SQL külföldi kiküldetés modul licence díj (349I000264)</t>
  </si>
  <si>
    <t>Vonalkódos leltár modul (L-5099)</t>
  </si>
  <si>
    <t>Forrás SQL Elemzési és Monitoring Modul licenc (L-5099)</t>
  </si>
  <si>
    <t>Forrás SQL külf.kiküld.modul (L-5099)</t>
  </si>
  <si>
    <t>Forrás SQL ingatlan modul (L-5099)</t>
  </si>
  <si>
    <t>Forrás SQL szerződésnyilvántartás modul (349I000271)</t>
  </si>
  <si>
    <t>II/9</t>
  </si>
  <si>
    <t>Szarvas nedvességmérő 349G005012</t>
  </si>
  <si>
    <t>Nedvességmérő 2 db</t>
  </si>
  <si>
    <t>Lenovo notebook saját forrás(349G00322)</t>
  </si>
  <si>
    <t>Sertéspest.gyak. és térinf.szoftverbesz.</t>
  </si>
  <si>
    <t>HP ScanJet szkenner any. 61148</t>
  </si>
  <si>
    <t>ASUS Notebook 349G004852</t>
  </si>
  <si>
    <t>EMMRE-FieldMap (8.598 eFt,PR.../...)</t>
  </si>
  <si>
    <t>10250   Erdészeti Igazgatóság</t>
  </si>
  <si>
    <t>FU431EA HP Elite Book 2530p-Ügyvitel-és számtech.eszközök vásárlása,</t>
  </si>
  <si>
    <t>F-S Esprimo Mobile U9200-Ügyvitel-és számtech.eszközök vásárlása,</t>
  </si>
  <si>
    <t>Parlagfű ell.véd.meg nem térülő kiadásai</t>
  </si>
  <si>
    <t>HP LaserJet nyomtató 349G004827</t>
  </si>
  <si>
    <t>10321  Költségvetési Igazgatóság</t>
  </si>
  <si>
    <t>Asztali számítógép 3 db (349G003264-3266)</t>
  </si>
  <si>
    <t>Asztali számítógép 9 db (349G003255-3263)</t>
  </si>
  <si>
    <t>Maradvány összesen</t>
  </si>
  <si>
    <t>III.</t>
  </si>
  <si>
    <t>PÁLYÁZATI BERUHÁZÁS - Mezőgazdasági Szakigazgatási Hivatal Központ</t>
  </si>
  <si>
    <t>III/1</t>
  </si>
  <si>
    <t>EKOP KM-1.2.5-2008-0001 számú projekt</t>
  </si>
  <si>
    <t>Exchange Standard MS licenszek 1971 db - Leltári szám: 349I000246</t>
  </si>
  <si>
    <t>MS Office licenszek 130db - Leltári szám: 349I000247</t>
  </si>
  <si>
    <t>SYS CRT OPR MS licenszek 53db - Leltári szám: 349I000248</t>
  </si>
  <si>
    <t>SYS CRT CONFIG MS licenszek 2003 db - Leltári szám:349I000249</t>
  </si>
  <si>
    <t>MS Office licenszek 20db - Leltári szám:349I000245</t>
  </si>
  <si>
    <t>Kölcsönös Megfeleltetés Projektm.Ö.Oszt.</t>
  </si>
  <si>
    <t>Sell Exchange Ser licenszek 41 db  - Leltári szám: 349I000250</t>
  </si>
  <si>
    <t>Hálózati eszközök bővítése</t>
  </si>
  <si>
    <t>Informatikai eszközök SWITCH   78db</t>
  </si>
  <si>
    <t xml:space="preserve">Hálózati eszközök </t>
  </si>
  <si>
    <t>Eszközök telepítése 40db</t>
  </si>
  <si>
    <t>27db   Szerver és 1 db háttértároló</t>
  </si>
  <si>
    <t>EKOP pályázat mindösszesen</t>
  </si>
  <si>
    <t>III/2</t>
  </si>
  <si>
    <t>VPOP KM-1.2.2-07-2008-0001 számú projekt</t>
  </si>
  <si>
    <t xml:space="preserve"> Élelmiszerlánc-biztonsági Elnökhelyettes és Koordinációs Audit Önálló OsztályAudit Ö. O.</t>
  </si>
  <si>
    <t>MS Licenszek 24db</t>
  </si>
  <si>
    <t xml:space="preserve">ORACLE adatbázis szoftverek 10db </t>
  </si>
  <si>
    <t>IBM Bladcenter szerver 7U 1db</t>
  </si>
  <si>
    <t>IBM Bladcenter S950W/1450WAl  1db</t>
  </si>
  <si>
    <t>IBM 6-disk  2db</t>
  </si>
  <si>
    <t>IBM HDD    10db</t>
  </si>
  <si>
    <t>IBM Nortel switch  2db</t>
  </si>
  <si>
    <t>IBM SAS raid   2db</t>
  </si>
  <si>
    <t>IBM 8853-G7G Bladcenter HS21 5 db</t>
  </si>
  <si>
    <t>IBM Intel xenon 5db</t>
  </si>
  <si>
    <t>IBM 8GB quad rank 10db</t>
  </si>
  <si>
    <t>IBM SASexp.card 5db</t>
  </si>
  <si>
    <t>2/4 Port Ethernet 5db</t>
  </si>
  <si>
    <t>IBM tape library 1db</t>
  </si>
  <si>
    <t>IBM 3573 rack mount Kit  1db</t>
  </si>
  <si>
    <t>IBM 2M MINI-SAS 1db</t>
  </si>
  <si>
    <t>IBM Media 5-Pack 7db</t>
  </si>
  <si>
    <t>IBM Rack szekrény 1db</t>
  </si>
  <si>
    <t>IBM DPI universal Rack PDU 2db</t>
  </si>
  <si>
    <t>IBM UPS 7500XHV szünetmentes</t>
  </si>
  <si>
    <t xml:space="preserve"> Borminősítési Igazgatóság</t>
  </si>
  <si>
    <t>IBM UPS 1500THV  1db</t>
  </si>
  <si>
    <t>IBM Bladcenter szerver x3500 1db</t>
  </si>
  <si>
    <t>IBM Quad-Core intel xeon  1db</t>
  </si>
  <si>
    <t>IBM 8GB quad rank 6db</t>
  </si>
  <si>
    <t>IBM HDD    8db</t>
  </si>
  <si>
    <t>IBM redundant 1db</t>
  </si>
  <si>
    <t>IBM USB 1db</t>
  </si>
  <si>
    <t>IBM Optikai egér 1db</t>
  </si>
  <si>
    <t>HP COMPAQ 6530b P8400 VB32 notebook 20db</t>
  </si>
  <si>
    <t>Symbol LS2208 Vonalkódolvasó  20db</t>
  </si>
  <si>
    <t xml:space="preserve"> Koordinációs Audit Önálló Osztály</t>
  </si>
  <si>
    <t>IBM DPI Universal Rack PDU 2db</t>
  </si>
  <si>
    <t>IBM DPI 60A Single Phase C19 2db</t>
  </si>
  <si>
    <t>IBM DPI 32A Cord 2db</t>
  </si>
  <si>
    <t>IBM Fibre Cable 1db</t>
  </si>
  <si>
    <t>IBM TS3100 Tape 1db</t>
  </si>
  <si>
    <t>IBM DS3000 System Memory 2db</t>
  </si>
  <si>
    <t>IBM DS3000 1GB Cache Memory 2db</t>
  </si>
  <si>
    <t>IBM DS3000 partition expansion 1db</t>
  </si>
  <si>
    <t>IBM 4GB PS 4db</t>
  </si>
  <si>
    <t>IBM 5M Optic Cable 4db</t>
  </si>
  <si>
    <t>IBM system storage DS3400 1db</t>
  </si>
  <si>
    <t>IBM Qlogic 4GB Channel 8db</t>
  </si>
  <si>
    <t>IBM  Bladecenter advencel 1db</t>
  </si>
  <si>
    <t>IBM Advencel mangement modul 1db</t>
  </si>
  <si>
    <t>IBM 32B 4GBPS SW SFP transceive 2db</t>
  </si>
  <si>
    <t>IBM 20Port fibre chael switch 2db</t>
  </si>
  <si>
    <t>IBM bladecenter E 2,320W AC 1db</t>
  </si>
  <si>
    <t>IBM Közepes telj. Szerver 1db</t>
  </si>
  <si>
    <t>IBM 8853-G7G Bladcenter HS21 8 db</t>
  </si>
  <si>
    <t>IBM Intel xenon 8db</t>
  </si>
  <si>
    <t>IBM 8GB quad rank 18db</t>
  </si>
  <si>
    <t>IBM 300GB 3,5" 15K SAS HOT-SWAP 12db</t>
  </si>
  <si>
    <t>VPOP pályázat mindösszesen</t>
  </si>
  <si>
    <t>III/3</t>
  </si>
  <si>
    <t>Life07 ENV/D/00218 sz. Erdészeti egyezm.</t>
  </si>
  <si>
    <t>EAK9-00377 Tartó GPS 5 db, kábel GPS  5db</t>
  </si>
  <si>
    <t>EAK9-00377 GPSMAP 60CSX 1 db</t>
  </si>
  <si>
    <t>EAK9-00377 GPSMAP 60CSX 1db</t>
  </si>
  <si>
    <t>EAK9-00377   GPSMAP 60 CSX 1 db</t>
  </si>
  <si>
    <t>III/4</t>
  </si>
  <si>
    <t>ForestFocus 2006.prg.visszatér.EU-ból</t>
  </si>
  <si>
    <t>Időjárás alapu tűveszély előrejelz EAK9-00180</t>
  </si>
  <si>
    <t>III/5</t>
  </si>
  <si>
    <t>Bor forg.hoz.járulékból finansz.feladat</t>
  </si>
  <si>
    <t>10170   Borminősítési Igazgatóság</t>
  </si>
  <si>
    <t>Analóg fax modul EAK 9-00120, anysz. 60795</t>
  </si>
  <si>
    <t>Laborasztal méretre gyártása</t>
  </si>
  <si>
    <t>III/6</t>
  </si>
  <si>
    <t>Növényi génmegőrz.fa.-Agrobotanika-65mFt</t>
  </si>
  <si>
    <t>10260  Földművelésügyi és Agrár-környezetgazdálkodási Igazgatóság Agrobotanikai Osztály</t>
  </si>
  <si>
    <t xml:space="preserve">Töltőszivattyú </t>
  </si>
  <si>
    <t>132 LE MTZ traktor (349J000020)</t>
  </si>
  <si>
    <t>PÁLYÁZATI BERUHÁZÁS ÖSSZESEN</t>
  </si>
  <si>
    <t>BERUHÁZÁS MINDÖSSZESEN</t>
  </si>
  <si>
    <t>IV.</t>
  </si>
  <si>
    <t>BERUHÁZÁS - Megyei Hivatalok</t>
  </si>
  <si>
    <t>IV/1</t>
  </si>
  <si>
    <t>BARANYA</t>
  </si>
  <si>
    <t>Baranya Megyei Növény-és Talajvédelmi Igazgatóság</t>
  </si>
  <si>
    <t>ARM8 License.</t>
  </si>
  <si>
    <t>Baranya Megyei Fölművelődésügyi Igazgatóság/ Növényfajtakisérleti Osztály</t>
  </si>
  <si>
    <t>Reco tartály/fajtakísérlet</t>
  </si>
  <si>
    <t>Baranya Megyei Fölművelődésügyi Igazgatóság/ Vetőmagfelügyeleti Osztály</t>
  </si>
  <si>
    <t>Hordozható notebook 1db + tartozékai</t>
  </si>
  <si>
    <t>BARANYA ÖSSZESEN</t>
  </si>
  <si>
    <t>BÁCS-KISKUN</t>
  </si>
  <si>
    <t>Bács Megyei Fölművelődésügyi Igazgatóság/ Fölművelésügyi Osztályok</t>
  </si>
  <si>
    <t>Számítógép 1db vadgazdálkodás támogatása</t>
  </si>
  <si>
    <t>Számítógép 2db</t>
  </si>
  <si>
    <t>BÁCS-KISKUN ÖSSZESEN</t>
  </si>
  <si>
    <t>BÉKÉS</t>
  </si>
  <si>
    <t>Békés Megyei Fölművelődésügyi Igazgatóság /Vetőmagfelűgyeleti Osztály</t>
  </si>
  <si>
    <t>Vetőmag labor hűtő aggregátor csere</t>
  </si>
  <si>
    <t>BÉKÉS ÖSSZESEN</t>
  </si>
  <si>
    <t>BORSOD</t>
  </si>
  <si>
    <t>Borsod Megyei Fölművelődésügyi Igazgatóság/ Földművelésügyi Osztályok</t>
  </si>
  <si>
    <t>Vadgazdálk.támogatása, államházt.kívülre továbbs.belf.szolg.műk</t>
  </si>
  <si>
    <t xml:space="preserve">Vadgazdálkodás támogatása, asztali mérleg </t>
  </si>
  <si>
    <t>Vadgazdálkodás támogatása, digitális fényképező + tartozékok</t>
  </si>
  <si>
    <t>BORSOD ÖSSZESEN</t>
  </si>
  <si>
    <t>CSONGRÁD</t>
  </si>
  <si>
    <t>Csongrád Megyei Élelmiszerlánc-biztonsági és Állategészségügyi Igazgatóság</t>
  </si>
  <si>
    <t>Állateü.iktatáshoz scanner (HOST KFT)</t>
  </si>
  <si>
    <t>Csongrád Megyei Fölművelődésügyi Igazgatóság/ Földművelésügyi Osztályok</t>
  </si>
  <si>
    <t>APC szünetmentes (Nádor Rendszerház)</t>
  </si>
  <si>
    <t>Vadgazdálkodás támogatása, videokamera+ tatozékai (Halászat- vadászat)</t>
  </si>
  <si>
    <t>CSONGRÁD ÖSSZESEN</t>
  </si>
  <si>
    <t>FEJÉR</t>
  </si>
  <si>
    <t>Fejér Megyei Fölművelődésügyi Igazgatóság/ Földművelésügyi Osztályok</t>
  </si>
  <si>
    <t>Vadgazdálkodás támogatása, 2 db Monitor Samsung 22 "</t>
  </si>
  <si>
    <t>Vadgazdálkodás támogatása, canon sx1 is digitális fényképezőgép</t>
  </si>
  <si>
    <t>Fejér Megyei Szakigazgatási Hivatal főigazgató</t>
  </si>
  <si>
    <t>2 db számítógép, 1 monitor, 1 laptop</t>
  </si>
  <si>
    <t>Fejér Megyei Jogi és Humánpolitikai Osztály.</t>
  </si>
  <si>
    <t>Monitor Samsung 22"2243NW</t>
  </si>
  <si>
    <t>Fejér Megyei Gazdasági és Informatikai Önálló Osztály</t>
  </si>
  <si>
    <t>FEJÉR ÖSSZESEN</t>
  </si>
  <si>
    <t>GYŐR</t>
  </si>
  <si>
    <t>Győr Megyei Élelmiszerlánc-biztonsági és Állategészségügyi Igazgatóság</t>
  </si>
  <si>
    <t>Gk.lizingdij JXW-607</t>
  </si>
  <si>
    <t>Győr Megyei Fölművelődésügyi Igazgatóság/ Földművelésügyi Osztályok</t>
  </si>
  <si>
    <t>Vadgazdálkodás tám., HP Officejet nyomtató PRO 8000 FMI</t>
  </si>
  <si>
    <t>Vadgazdálkodás tám., LG monitor besz W2284F-PF 22" FMI</t>
  </si>
  <si>
    <t>Vadgazdálkodás tám, számítógép beszerzés FMI /CH PC Barracud</t>
  </si>
  <si>
    <t>GYŐR ÖSSZESEN</t>
  </si>
  <si>
    <t>HEVES</t>
  </si>
  <si>
    <t>Heves Megyei Növény-és Talajvédelmi Igazgatóság</t>
  </si>
  <si>
    <t>KEOP 5.3.0/B épület energetikai pályázat előkészítése, tervezés</t>
  </si>
  <si>
    <t>Heves Megyei Fölművelődésügyi Igazgatóság/ Földművelésügyi Osztályok</t>
  </si>
  <si>
    <t>HEVES ÖSSZESEN</t>
  </si>
  <si>
    <t>NÓGRÁD</t>
  </si>
  <si>
    <t>Nógrád Megyei Fölművelődésügyi Igazgatóság / Földművelésügyi Osztályok</t>
  </si>
  <si>
    <t>Vadgazdálkodás támogatása, color laserjet vásárlás</t>
  </si>
  <si>
    <t>Vadgazdálkodás támogatása, számítógép vásárlás</t>
  </si>
  <si>
    <t>NÓGRÁD ÖSSZESEN</t>
  </si>
  <si>
    <t>FŐVÁROS</t>
  </si>
  <si>
    <t>Főváros és Pest Megyei Növény-és Talajvédelmi Igazgatóság</t>
  </si>
  <si>
    <t>Nyomtatók Parlagfű 2008.</t>
  </si>
  <si>
    <t>Főváros és Pest Megyei Élelmiszerlánc-biztonsági és Állategészségügyi igazgatóság / Érd Állatorvosi Hivatal</t>
  </si>
  <si>
    <t>Nyomtató beszerzés</t>
  </si>
  <si>
    <t>Főváros és Pest Megyei Fölművelődésügyi Igazgatóság / Földművelésügyi Osztályok</t>
  </si>
  <si>
    <t>Vadgazd.támogatása, ügyvitel-és számtech.eszközök vásárlása,</t>
  </si>
  <si>
    <t>Fővárosi és Pest Megyei Főldművelésügyi Igazgatóság / Földművelésügyi Osztályok</t>
  </si>
  <si>
    <t>Trófeavizsgáló kialakítása</t>
  </si>
  <si>
    <t>FŐVÁROS ÖSSZESEN</t>
  </si>
  <si>
    <t>SZABOLCS</t>
  </si>
  <si>
    <t>Szabolcs Megyei Fölművelődésügyi Igazgatóság/ Földművelésügyi Osztályok</t>
  </si>
  <si>
    <t>Vadgazdálkodás támogatása, notebook</t>
  </si>
  <si>
    <t>SZABOLCS ÖSSZESEN</t>
  </si>
  <si>
    <t>SZOLNOK</t>
  </si>
  <si>
    <t>Szolnok Megyei Fölművelődésügyi Igazgatóság/ Földművelésügyi Osztályok</t>
  </si>
  <si>
    <t>Vadgazdálkodás támogatása, 2 db számitógép beszerzés Hal-Vad</t>
  </si>
  <si>
    <t>SZOLNOK ÖSSZESEN</t>
  </si>
  <si>
    <t>VAS</t>
  </si>
  <si>
    <t>Vas Megyei Fölművelődésügyi Igazgatóság/ Földművelésügyi Osztályok</t>
  </si>
  <si>
    <t>Szerver besz., ügyv.-és számtech.eszk. vásárlása (APC s</t>
  </si>
  <si>
    <t>Szerver besz., ügyv.-és számtech.eszk. vásárlása (HP se</t>
  </si>
  <si>
    <t>VAS ÖSSZESEN</t>
  </si>
  <si>
    <t>Mindösszesen beruházás általános keret</t>
  </si>
  <si>
    <t>IV/2</t>
  </si>
  <si>
    <t>MARADVÁNY</t>
  </si>
  <si>
    <t>Békés Megyei Állate.ügyi és ÉlelMegyeiell.Ig.</t>
  </si>
  <si>
    <t>Elektromos kapu kialakítás felújítás</t>
  </si>
  <si>
    <t>Szgk lízing</t>
  </si>
  <si>
    <t>MARADVÁNY összesen</t>
  </si>
  <si>
    <t>IV/3</t>
  </si>
  <si>
    <t>Parlagfű elleni hatékony véd.kutat.</t>
  </si>
  <si>
    <t>Komárom Megyei Növény-és Talajvédelmi Igazgatóság</t>
  </si>
  <si>
    <t>Fényképezőgép "K+F" parlagfű pályázat</t>
  </si>
  <si>
    <t>Motoros permetező "K+F" parlagfű pályázat</t>
  </si>
  <si>
    <t>Parcella permetező "K+F" parlagfű pályázat</t>
  </si>
  <si>
    <t>Parlagfű elleni hatékony véd.kutat. Összesen</t>
  </si>
  <si>
    <t>IV/4</t>
  </si>
  <si>
    <t xml:space="preserve">ELNÖKI keret 10T023 Ingatlanügyletek </t>
  </si>
  <si>
    <t>Fővárosi és Pest Megyei Élelmiszerlánc-biztonsági és Állategészségügyi Igazgatóság</t>
  </si>
  <si>
    <t>Érd Állatorvosi Hivatal átalakítás, egyéb gépek, berendezések és felsz. vásá</t>
  </si>
  <si>
    <t>Érd Állatorvosi Hivatal átalakítás</t>
  </si>
  <si>
    <t>ELNÖKI keret 10T023 Ingatlanügyletek Összesen</t>
  </si>
  <si>
    <t>IV/5</t>
  </si>
  <si>
    <t>Nógrád Megyei Szakigazgatási Hivatal főigazgató</t>
  </si>
  <si>
    <t>Fűtési rendszer kiépítése</t>
  </si>
  <si>
    <t>Főváros és Pest Megyei Gazdasági és Informatikai Önálló Osztály</t>
  </si>
  <si>
    <t>Ha-Hó Háztechnika Kft., pénztár riasztó</t>
  </si>
  <si>
    <t>Pénztár helyiség átalakítása</t>
  </si>
  <si>
    <t>ELNÖKI keret 10T033 Kárelhárítás,helyreállítás</t>
  </si>
  <si>
    <t>BERUHÁZÁSOK MINDÖSSZESEN</t>
  </si>
  <si>
    <t>V.</t>
  </si>
  <si>
    <t>FELÚJÍTÁS - Megyei Hivatalok</t>
  </si>
  <si>
    <t>V/1</t>
  </si>
  <si>
    <t>Bács Megyei Növény-és Talajvédelmi Igazgatóság</t>
  </si>
  <si>
    <t>Épületek felújítása</t>
  </si>
  <si>
    <t>Mindösszesen felújítás</t>
  </si>
  <si>
    <t>V/2</t>
  </si>
  <si>
    <t>TOLNA</t>
  </si>
  <si>
    <t xml:space="preserve"> Tolna Megyei Élelmiszerlánc-biztonsági és Állategészségügyi Igazgatóság</t>
  </si>
  <si>
    <t>Konténer labor tetőfelújítás</t>
  </si>
  <si>
    <t>TOLNA ÖSSZESEN</t>
  </si>
  <si>
    <t>(e Ft)</t>
  </si>
  <si>
    <t>Személyi juttatások</t>
  </si>
  <si>
    <t>Munkaadókat terhelő járulékok</t>
  </si>
  <si>
    <t>Dologi kiadások</t>
  </si>
  <si>
    <t>Egyéb működési célú kiadások</t>
  </si>
  <si>
    <t>Intézményi beruházási kiadások</t>
  </si>
  <si>
    <t>Egyéb felhalmozási célú kiadások</t>
  </si>
  <si>
    <t>Előző évi előirányzat-maradvány, pénzmaradvány átadása</t>
  </si>
  <si>
    <t>Kölcsön nyújtása, törlesztése</t>
  </si>
  <si>
    <t>MINDÖSSZESEN</t>
  </si>
  <si>
    <t>Eredeti előirányzat</t>
  </si>
  <si>
    <t>Különbözet (2009/2007)</t>
  </si>
  <si>
    <t>Különbözet (2009/2008)</t>
  </si>
  <si>
    <t>Módosított előirányzat</t>
  </si>
  <si>
    <t>Teljesítés</t>
  </si>
  <si>
    <t>Működési bevételek</t>
  </si>
  <si>
    <t>Egyéb működési célú bevételek</t>
  </si>
  <si>
    <t>Felhalmozási és tőke jellegű bevételek</t>
  </si>
  <si>
    <t>Egyéb felhalmozási célú bevételek</t>
  </si>
  <si>
    <t>Előző évi előirányzat-maradvány, pénzmaradvány átvétele</t>
  </si>
  <si>
    <t>Támogatási kölcsönök igénybevétele, visszatérülése</t>
  </si>
  <si>
    <t>Pénzforgalom nélküli bevételek</t>
  </si>
</sst>
</file>

<file path=xl/styles.xml><?xml version="1.0" encoding="utf-8"?>
<styleSheet xmlns="http://schemas.openxmlformats.org/spreadsheetml/2006/main">
  <numFmts count="14">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0"/>
    <numFmt numFmtId="165" formatCode="&quot;Igen&quot;;&quot;Igen&quot;;&quot;Nem&quot;"/>
    <numFmt numFmtId="166" formatCode="&quot;Igaz&quot;;&quot;Igaz&quot;;&quot;Hamis&quot;"/>
    <numFmt numFmtId="167" formatCode="&quot;Be&quot;;&quot;Be&quot;;&quot;Ki&quot;"/>
    <numFmt numFmtId="168" formatCode="[$€-2]\ #\ ##,000_);[Red]\([$€-2]\ #\ ##,000\)"/>
    <numFmt numFmtId="169" formatCode="#,##0.000"/>
  </numFmts>
  <fonts count="69">
    <font>
      <sz val="11"/>
      <color theme="1"/>
      <name val="Calibri"/>
      <family val="2"/>
    </font>
    <font>
      <sz val="11"/>
      <color indexed="8"/>
      <name val="Calibri"/>
      <family val="2"/>
    </font>
    <font>
      <sz val="10"/>
      <color indexed="8"/>
      <name val="Times New Roman"/>
      <family val="1"/>
    </font>
    <font>
      <sz val="10"/>
      <name val="Arial"/>
      <family val="2"/>
    </font>
    <font>
      <sz val="9"/>
      <name val="Times New Roman"/>
      <family val="1"/>
    </font>
    <font>
      <b/>
      <sz val="9"/>
      <name val="Times New Roman"/>
      <family val="1"/>
    </font>
    <font>
      <b/>
      <sz val="8"/>
      <name val="Times New Roman"/>
      <family val="1"/>
    </font>
    <font>
      <sz val="10"/>
      <name val="Times New Roman"/>
      <family val="1"/>
    </font>
    <font>
      <b/>
      <sz val="10"/>
      <name val="Times New Roman"/>
      <family val="1"/>
    </font>
    <font>
      <i/>
      <sz val="10"/>
      <name val="Times New Roman"/>
      <family val="1"/>
    </font>
    <font>
      <sz val="10"/>
      <name val="MS Sans Serif"/>
      <family val="2"/>
    </font>
    <font>
      <b/>
      <i/>
      <sz val="10"/>
      <name val="Times New Roman"/>
      <family val="1"/>
    </font>
    <font>
      <sz val="8"/>
      <name val="Times New Roman"/>
      <family val="1"/>
    </font>
    <font>
      <b/>
      <sz val="14"/>
      <name val="Times New Roman"/>
      <family val="1"/>
    </font>
    <font>
      <b/>
      <sz val="11"/>
      <name val="Times New Roman"/>
      <family val="1"/>
    </font>
    <font>
      <b/>
      <sz val="14"/>
      <name val="Arial"/>
      <family val="2"/>
    </font>
    <font>
      <sz val="11"/>
      <name val="Arial"/>
      <family val="2"/>
    </font>
    <font>
      <sz val="11"/>
      <name val="Times New Roman"/>
      <family val="1"/>
    </font>
    <font>
      <b/>
      <sz val="12"/>
      <name val="Times New Roman"/>
      <family val="1"/>
    </font>
    <font>
      <sz val="14"/>
      <name val="Arial"/>
      <family val="2"/>
    </font>
    <font>
      <sz val="14"/>
      <name val="Times New Roman"/>
      <family val="1"/>
    </font>
    <font>
      <b/>
      <sz val="14"/>
      <color indexed="10"/>
      <name val="Times New Roman"/>
      <family val="1"/>
    </font>
    <font>
      <sz val="10"/>
      <color indexed="10"/>
      <name val="Arial"/>
      <family val="2"/>
    </font>
    <font>
      <sz val="10"/>
      <color indexed="10"/>
      <name val="Times New Roman"/>
      <family val="1"/>
    </font>
    <font>
      <b/>
      <sz val="10"/>
      <name val="Arial"/>
      <family val="2"/>
    </font>
    <font>
      <b/>
      <sz val="11"/>
      <name val="Arial"/>
      <family val="2"/>
    </font>
    <font>
      <sz val="12"/>
      <name val="Arial"/>
      <family val="2"/>
    </font>
    <font>
      <sz val="12"/>
      <name val="Times New Roman"/>
      <family val="1"/>
    </font>
    <font>
      <b/>
      <sz val="14"/>
      <color indexed="8"/>
      <name val="Times New Roman"/>
      <family val="1"/>
    </font>
    <font>
      <b/>
      <sz val="12"/>
      <color indexed="8"/>
      <name val="Times New Roman"/>
      <family val="1"/>
    </font>
    <font>
      <b/>
      <sz val="10"/>
      <color indexed="8"/>
      <name val="Times New Roman"/>
      <family val="1"/>
    </font>
    <font>
      <sz val="12"/>
      <color indexed="8"/>
      <name val="Times New Roman"/>
      <family val="1"/>
    </font>
    <font>
      <sz val="10"/>
      <color indexed="8"/>
      <name val="Calibri"/>
      <family val="2"/>
    </font>
    <font>
      <b/>
      <sz val="10"/>
      <color indexed="8"/>
      <name val="Calibri"/>
      <family val="2"/>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sz val="9"/>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family val="1"/>
    </font>
    <font>
      <sz val="9"/>
      <color theme="1"/>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13"/>
        <bgColor indexed="64"/>
      </patternFill>
    </fill>
    <fill>
      <patternFill patternType="solid">
        <fgColor indexed="26"/>
        <bgColor indexed="64"/>
      </patternFill>
    </fill>
    <fill>
      <patternFill patternType="solid">
        <fgColor indexed="45"/>
        <bgColor indexed="64"/>
      </patternFill>
    </fill>
    <fill>
      <patternFill patternType="solid">
        <fgColor indexed="51"/>
        <bgColor indexed="64"/>
      </patternFill>
    </fill>
    <fill>
      <patternFill patternType="solid">
        <fgColor indexed="9"/>
        <bgColor indexed="64"/>
      </patternFill>
    </fill>
    <fill>
      <patternFill patternType="solid">
        <fgColor indexed="27"/>
        <bgColor indexed="64"/>
      </patternFill>
    </fill>
    <fill>
      <patternFill patternType="solid">
        <fgColor indexed="47"/>
        <bgColor indexed="64"/>
      </patternFill>
    </fill>
    <fill>
      <patternFill patternType="solid">
        <fgColor indexed="42"/>
        <bgColor indexed="64"/>
      </patternFill>
    </fill>
  </fills>
  <borders count="8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medium"/>
      <bottom style="thin"/>
    </border>
    <border>
      <left style="thin"/>
      <right>
        <color indexed="63"/>
      </right>
      <top>
        <color indexed="63"/>
      </top>
      <bottom style="thin"/>
    </border>
    <border>
      <left/>
      <right style="thin"/>
      <top/>
      <bottom style="thin"/>
    </border>
    <border>
      <left>
        <color indexed="63"/>
      </left>
      <right>
        <color indexed="63"/>
      </right>
      <top>
        <color indexed="63"/>
      </top>
      <bottom style="thin"/>
    </border>
    <border>
      <left/>
      <right style="thin"/>
      <top style="thin"/>
      <bottom style="thin"/>
    </border>
    <border>
      <left style="thin"/>
      <right>
        <color indexed="63"/>
      </right>
      <top style="thin"/>
      <bottom style="thin"/>
    </border>
    <border>
      <left style="thin"/>
      <right style="thin"/>
      <top style="thin"/>
      <bottom style="medium"/>
    </border>
    <border>
      <left style="thick"/>
      <right style="thick"/>
      <top style="thick"/>
      <bottom style="thick"/>
    </border>
    <border>
      <left style="thick"/>
      <right style="thin"/>
      <top>
        <color indexed="63"/>
      </top>
      <bottom style="thin"/>
    </border>
    <border>
      <left style="thin"/>
      <right style="thick"/>
      <top>
        <color indexed="63"/>
      </top>
      <bottom style="thin"/>
    </border>
    <border>
      <left style="thick"/>
      <right style="thin"/>
      <top style="thin"/>
      <bottom style="thin"/>
    </border>
    <border>
      <left style="thin"/>
      <right style="thick"/>
      <top style="thin"/>
      <bottom style="thin"/>
    </border>
    <border>
      <left style="thick"/>
      <right style="thin"/>
      <top style="thin"/>
      <bottom style="thick"/>
    </border>
    <border>
      <left style="thin"/>
      <right style="thin"/>
      <top style="thin"/>
      <bottom style="thick"/>
    </border>
    <border>
      <left style="thin"/>
      <right style="thick"/>
      <top style="thin"/>
      <bottom style="thick"/>
    </border>
    <border>
      <left style="thick"/>
      <right>
        <color indexed="63"/>
      </right>
      <top style="thin"/>
      <bottom style="thin"/>
    </border>
    <border>
      <left style="thick"/>
      <right>
        <color indexed="63"/>
      </right>
      <top style="thin"/>
      <bottom style="thick"/>
    </border>
    <border>
      <left>
        <color indexed="63"/>
      </left>
      <right style="thin"/>
      <top style="thin"/>
      <bottom style="thick"/>
    </border>
    <border>
      <left style="thick"/>
      <right style="thick"/>
      <top style="thick"/>
      <bottom>
        <color indexed="63"/>
      </botto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thick"/>
      <right style="thick"/>
      <top style="thick"/>
      <bottom style="medium"/>
    </border>
    <border>
      <left style="thick"/>
      <right>
        <color indexed="63"/>
      </right>
      <top>
        <color indexed="63"/>
      </top>
      <bottom>
        <color indexed="63"/>
      </bottom>
    </border>
    <border>
      <left style="thick"/>
      <right>
        <color indexed="63"/>
      </right>
      <top style="thin"/>
      <bottom>
        <color indexed="63"/>
      </bottom>
    </border>
    <border>
      <left/>
      <right/>
      <top style="thin"/>
      <bottom/>
    </border>
    <border>
      <left>
        <color indexed="63"/>
      </left>
      <right style="thick"/>
      <top style="thin"/>
      <bottom>
        <color indexed="63"/>
      </bottom>
    </border>
    <border>
      <left>
        <color indexed="63"/>
      </left>
      <right>
        <color indexed="63"/>
      </right>
      <top style="thick"/>
      <bottom>
        <color indexed="63"/>
      </bottom>
    </border>
    <border>
      <left style="medium"/>
      <right style="thick"/>
      <top style="medium"/>
      <bottom style="thick"/>
    </border>
    <border>
      <left style="thick"/>
      <right style="thick"/>
      <top style="medium"/>
      <bottom style="thick"/>
    </border>
    <border>
      <left style="thick"/>
      <right style="medium"/>
      <top style="medium"/>
      <bottom style="thick"/>
    </border>
    <border>
      <left style="medium"/>
      <right style="thin"/>
      <top>
        <color indexed="63"/>
      </top>
      <bottom style="thin"/>
    </border>
    <border>
      <left style="medium"/>
      <right style="thin"/>
      <top style="thick"/>
      <bottom style="thin"/>
    </border>
    <border>
      <left style="thin"/>
      <right style="thin"/>
      <top style="thick"/>
      <bottom style="thin"/>
    </border>
    <border>
      <left style="thin"/>
      <right style="medium"/>
      <top style="thick"/>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right/>
      <top style="thin"/>
      <bottom style="thin"/>
    </border>
    <border>
      <left style="medium"/>
      <right style="thin"/>
      <top style="thin"/>
      <bottom>
        <color indexed="63"/>
      </bottom>
    </border>
    <border>
      <left style="medium"/>
      <right style="medium"/>
      <top style="medium"/>
      <bottom style="medium"/>
    </border>
    <border>
      <left style="thick"/>
      <right style="medium"/>
      <top style="thick"/>
      <bottom style="medium"/>
    </border>
    <border>
      <left style="medium"/>
      <right style="thick"/>
      <top style="thick"/>
      <bottom style="medium"/>
    </border>
    <border>
      <left style="thick"/>
      <right style="medium"/>
      <top style="thick"/>
      <bottom style="thick"/>
    </border>
    <border>
      <left style="medium"/>
      <right style="thick"/>
      <top style="medium"/>
      <bottom style="medium"/>
    </border>
    <border>
      <left style="thick"/>
      <right style="thin"/>
      <top style="thin"/>
      <bottom>
        <color indexed="63"/>
      </bottom>
    </border>
    <border>
      <left style="thin"/>
      <right style="thick"/>
      <top style="thin"/>
      <bottom>
        <color indexed="63"/>
      </bottom>
    </border>
    <border>
      <left style="medium"/>
      <right style="medium"/>
      <top style="medium"/>
      <bottom style="thick"/>
    </border>
    <border>
      <left style="thin"/>
      <right style="medium"/>
      <top>
        <color indexed="63"/>
      </top>
      <bottom style="thin"/>
    </border>
    <border>
      <left style="thin"/>
      <right style="medium"/>
      <top style="thin"/>
      <bottom>
        <color indexed="63"/>
      </bottom>
    </border>
    <border>
      <left>
        <color indexed="63"/>
      </left>
      <right style="thick"/>
      <top style="thick"/>
      <bottom style="thick"/>
    </border>
    <border>
      <left style="medium"/>
      <right style="thin"/>
      <top>
        <color indexed="63"/>
      </top>
      <bottom>
        <color indexed="63"/>
      </bottom>
    </border>
    <border>
      <left style="thin"/>
      <right style="thin"/>
      <top>
        <color indexed="63"/>
      </top>
      <bottom>
        <color indexed="63"/>
      </bottom>
    </border>
    <border>
      <left style="thick"/>
      <right style="thick"/>
      <top style="medium"/>
      <bottom style="medium"/>
    </border>
    <border>
      <left style="thick"/>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thick"/>
      <bottom style="medium"/>
    </border>
    <border>
      <left style="thick"/>
      <right style="thick"/>
      <top>
        <color indexed="63"/>
      </top>
      <bottom style="thick"/>
    </border>
    <border>
      <left style="thin"/>
      <right style="thin"/>
      <top>
        <color indexed="63"/>
      </top>
      <bottom style="medium"/>
    </border>
    <border>
      <left style="thin"/>
      <right>
        <color indexed="63"/>
      </right>
      <top style="thin"/>
      <bottom>
        <color indexed="63"/>
      </bottom>
    </border>
    <border>
      <left>
        <color indexed="63"/>
      </left>
      <right style="thin"/>
      <top style="thin"/>
      <bottom>
        <color indexed="63"/>
      </bottom>
    </border>
    <border>
      <left style="thick"/>
      <right>
        <color indexed="63"/>
      </right>
      <top style="thick"/>
      <bottom style="thick"/>
    </border>
    <border>
      <left>
        <color indexed="63"/>
      </left>
      <right>
        <color indexed="63"/>
      </right>
      <top>
        <color indexed="63"/>
      </top>
      <bottom style="thick"/>
    </border>
    <border>
      <left style="medium"/>
      <right>
        <color indexed="63"/>
      </right>
      <top style="thin"/>
      <bottom style="thin"/>
    </border>
    <border>
      <left style="medium"/>
      <right>
        <color indexed="63"/>
      </right>
      <top style="medium"/>
      <bottom style="medium"/>
    </border>
    <border>
      <left>
        <color indexed="63"/>
      </left>
      <right style="medium"/>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0" fontId="53" fillId="0" borderId="0" applyNumberFormat="0" applyFill="0" applyBorder="0" applyAlignment="0" applyProtection="0"/>
    <xf numFmtId="0" fontId="54" fillId="0" borderId="2" applyNumberFormat="0" applyFill="0" applyAlignment="0" applyProtection="0"/>
    <xf numFmtId="0" fontId="55" fillId="0" borderId="3" applyNumberFormat="0" applyFill="0" applyAlignment="0" applyProtection="0"/>
    <xf numFmtId="0" fontId="56" fillId="0" borderId="4" applyNumberFormat="0" applyFill="0" applyAlignment="0" applyProtection="0"/>
    <xf numFmtId="0" fontId="56" fillId="0" borderId="0" applyNumberFormat="0" applyFill="0" applyBorder="0" applyAlignment="0" applyProtection="0"/>
    <xf numFmtId="0" fontId="57"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0" fillId="0" borderId="0" applyFon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0" fillId="22" borderId="7" applyNumberFormat="0" applyFont="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0" fillId="29" borderId="0" applyNumberFormat="0" applyBorder="0" applyAlignment="0" applyProtection="0"/>
    <xf numFmtId="0" fontId="61" fillId="30" borderId="8" applyNumberFormat="0" applyAlignment="0" applyProtection="0"/>
    <xf numFmtId="0" fontId="62" fillId="0" borderId="0" applyNumberFormat="0" applyFill="0" applyBorder="0" applyAlignment="0" applyProtection="0"/>
    <xf numFmtId="0" fontId="10"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63"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65" fillId="32" borderId="0" applyNumberFormat="0" applyBorder="0" applyAlignment="0" applyProtection="0"/>
    <xf numFmtId="0" fontId="66" fillId="30" borderId="1" applyNumberFormat="0" applyAlignment="0" applyProtection="0"/>
    <xf numFmtId="9" fontId="0" fillId="0" borderId="0" applyFont="0" applyFill="0" applyBorder="0" applyAlignment="0" applyProtection="0"/>
  </cellStyleXfs>
  <cellXfs count="454">
    <xf numFmtId="0" fontId="0" fillId="0" borderId="0" xfId="0" applyFont="1" applyAlignment="1">
      <alignment/>
    </xf>
    <xf numFmtId="3" fontId="4" fillId="0" borderId="0" xfId="60" applyNumberFormat="1" applyFont="1" applyAlignment="1">
      <alignment horizontal="center" vertical="center" wrapText="1"/>
      <protection/>
    </xf>
    <xf numFmtId="3" fontId="5" fillId="0" borderId="0" xfId="60" applyNumberFormat="1" applyFont="1" applyAlignment="1">
      <alignment horizontal="center" vertical="center" wrapText="1"/>
      <protection/>
    </xf>
    <xf numFmtId="3" fontId="7" fillId="0" borderId="10" xfId="60" applyNumberFormat="1" applyFont="1" applyBorder="1" applyAlignment="1">
      <alignment vertical="center"/>
      <protection/>
    </xf>
    <xf numFmtId="3" fontId="7" fillId="0" borderId="11" xfId="60" applyNumberFormat="1" applyFont="1" applyBorder="1" applyAlignment="1">
      <alignment vertical="center"/>
      <protection/>
    </xf>
    <xf numFmtId="3" fontId="7" fillId="0" borderId="0" xfId="60" applyNumberFormat="1" applyFont="1" applyAlignment="1">
      <alignment vertical="center"/>
      <protection/>
    </xf>
    <xf numFmtId="3" fontId="7" fillId="0" borderId="10" xfId="60" applyNumberFormat="1" applyFont="1" applyFill="1" applyBorder="1" applyAlignment="1">
      <alignment vertical="center"/>
      <protection/>
    </xf>
    <xf numFmtId="3" fontId="9" fillId="0" borderId="10" xfId="60" applyNumberFormat="1" applyFont="1" applyFill="1" applyBorder="1" applyAlignment="1">
      <alignment vertical="center"/>
      <protection/>
    </xf>
    <xf numFmtId="3" fontId="7" fillId="0" borderId="0" xfId="60" applyNumberFormat="1" applyFont="1">
      <alignment/>
      <protection/>
    </xf>
    <xf numFmtId="49" fontId="7" fillId="0" borderId="0" xfId="60" applyNumberFormat="1" applyFont="1" applyAlignment="1">
      <alignment horizontal="center"/>
      <protection/>
    </xf>
    <xf numFmtId="3" fontId="7" fillId="0" borderId="0" xfId="60" applyNumberFormat="1" applyFont="1" applyAlignment="1">
      <alignment horizontal="center"/>
      <protection/>
    </xf>
    <xf numFmtId="3" fontId="7" fillId="0" borderId="12" xfId="60" applyNumberFormat="1" applyFont="1" applyFill="1" applyBorder="1" applyAlignment="1">
      <alignment vertical="center"/>
      <protection/>
    </xf>
    <xf numFmtId="49" fontId="7" fillId="0" borderId="11" xfId="60" applyNumberFormat="1" applyFont="1" applyBorder="1" applyAlignment="1">
      <alignment horizontal="center" vertical="center"/>
      <protection/>
    </xf>
    <xf numFmtId="3" fontId="7" fillId="0" borderId="13" xfId="60" applyNumberFormat="1" applyFont="1" applyBorder="1" applyAlignment="1">
      <alignment vertical="center"/>
      <protection/>
    </xf>
    <xf numFmtId="3" fontId="8" fillId="33" borderId="11" xfId="60" applyNumberFormat="1" applyFont="1" applyFill="1" applyBorder="1" applyAlignment="1">
      <alignment vertical="center"/>
      <protection/>
    </xf>
    <xf numFmtId="3" fontId="9" fillId="0" borderId="0" xfId="60" applyNumberFormat="1" applyFont="1" applyAlignment="1">
      <alignment horizontal="left" vertical="center"/>
      <protection/>
    </xf>
    <xf numFmtId="3" fontId="7" fillId="0" borderId="14" xfId="60" applyNumberFormat="1" applyFont="1" applyBorder="1" applyAlignment="1">
      <alignment vertical="center"/>
      <protection/>
    </xf>
    <xf numFmtId="49" fontId="7" fillId="0" borderId="10" xfId="60" applyNumberFormat="1" applyFont="1" applyBorder="1" applyAlignment="1">
      <alignment horizontal="center" vertical="center"/>
      <protection/>
    </xf>
    <xf numFmtId="3" fontId="7" fillId="0" borderId="15" xfId="60" applyNumberFormat="1" applyFont="1" applyBorder="1" applyAlignment="1">
      <alignment vertical="center"/>
      <protection/>
    </xf>
    <xf numFmtId="3" fontId="11" fillId="33" borderId="10" xfId="60" applyNumberFormat="1" applyFont="1" applyFill="1" applyBorder="1" applyAlignment="1">
      <alignment vertical="center"/>
      <protection/>
    </xf>
    <xf numFmtId="3" fontId="11" fillId="0" borderId="0" xfId="60" applyNumberFormat="1" applyFont="1" applyAlignment="1">
      <alignment vertical="center"/>
      <protection/>
    </xf>
    <xf numFmtId="3" fontId="7" fillId="34" borderId="14" xfId="60" applyNumberFormat="1" applyFont="1" applyFill="1" applyBorder="1" applyAlignment="1">
      <alignment vertical="center"/>
      <protection/>
    </xf>
    <xf numFmtId="49" fontId="7" fillId="34" borderId="16" xfId="60" applyNumberFormat="1" applyFont="1" applyFill="1" applyBorder="1" applyAlignment="1">
      <alignment horizontal="center" vertical="center"/>
      <protection/>
    </xf>
    <xf numFmtId="3" fontId="7" fillId="34" borderId="15" xfId="60" applyNumberFormat="1" applyFont="1" applyFill="1" applyBorder="1" applyAlignment="1">
      <alignment vertical="center"/>
      <protection/>
    </xf>
    <xf numFmtId="3" fontId="7" fillId="34" borderId="11" xfId="60" applyNumberFormat="1" applyFont="1" applyFill="1" applyBorder="1" applyAlignment="1">
      <alignment vertical="center"/>
      <protection/>
    </xf>
    <xf numFmtId="3" fontId="7" fillId="0" borderId="0" xfId="60" applyNumberFormat="1" applyFont="1" applyFill="1" applyAlignment="1">
      <alignment vertical="center"/>
      <protection/>
    </xf>
    <xf numFmtId="3" fontId="7" fillId="0" borderId="17" xfId="60" applyNumberFormat="1" applyFont="1" applyBorder="1" applyAlignment="1">
      <alignment vertical="center"/>
      <protection/>
    </xf>
    <xf numFmtId="3" fontId="8" fillId="0" borderId="0" xfId="60" applyNumberFormat="1" applyFont="1" applyAlignment="1">
      <alignment vertical="center"/>
      <protection/>
    </xf>
    <xf numFmtId="3" fontId="7" fillId="0" borderId="10" xfId="60" applyNumberFormat="1" applyFont="1" applyFill="1" applyBorder="1" applyAlignment="1">
      <alignment horizontal="left" vertical="center"/>
      <protection/>
    </xf>
    <xf numFmtId="49" fontId="7" fillId="0" borderId="10" xfId="60" applyNumberFormat="1" applyFont="1" applyFill="1" applyBorder="1" applyAlignment="1">
      <alignment horizontal="center" vertical="center"/>
      <protection/>
    </xf>
    <xf numFmtId="3" fontId="7" fillId="0" borderId="10" xfId="60" applyNumberFormat="1" applyFont="1" applyFill="1" applyBorder="1" applyAlignment="1">
      <alignment horizontal="center" vertical="center"/>
      <protection/>
    </xf>
    <xf numFmtId="3" fontId="7" fillId="0" borderId="10" xfId="60" applyNumberFormat="1" applyFont="1" applyFill="1" applyBorder="1" applyAlignment="1">
      <alignment horizontal="left" vertical="center" wrapText="1"/>
      <protection/>
    </xf>
    <xf numFmtId="3" fontId="7" fillId="0" borderId="10" xfId="60" applyNumberFormat="1" applyFont="1" applyFill="1" applyBorder="1" applyAlignment="1">
      <alignment horizontal="right" vertical="center"/>
      <protection/>
    </xf>
    <xf numFmtId="3" fontId="7" fillId="0" borderId="10" xfId="60" applyNumberFormat="1" applyFont="1" applyFill="1" applyBorder="1" applyAlignment="1">
      <alignment horizontal="center" vertical="center" wrapText="1"/>
      <protection/>
    </xf>
    <xf numFmtId="3" fontId="7" fillId="34" borderId="10" xfId="60" applyNumberFormat="1" applyFont="1" applyFill="1" applyBorder="1" applyAlignment="1">
      <alignment horizontal="left" vertical="center"/>
      <protection/>
    </xf>
    <xf numFmtId="49" fontId="7" fillId="34" borderId="10" xfId="60" applyNumberFormat="1" applyFont="1" applyFill="1" applyBorder="1" applyAlignment="1">
      <alignment horizontal="center" vertical="center"/>
      <protection/>
    </xf>
    <xf numFmtId="3" fontId="7" fillId="34" borderId="10" xfId="60" applyNumberFormat="1" applyFont="1" applyFill="1" applyBorder="1" applyAlignment="1">
      <alignment horizontal="center" vertical="center"/>
      <protection/>
    </xf>
    <xf numFmtId="3" fontId="7" fillId="34" borderId="10" xfId="60" applyNumberFormat="1" applyFont="1" applyFill="1" applyBorder="1" applyAlignment="1">
      <alignment vertical="center"/>
      <protection/>
    </xf>
    <xf numFmtId="49" fontId="7" fillId="0" borderId="10" xfId="60" applyNumberFormat="1" applyFont="1" applyFill="1" applyBorder="1" applyAlignment="1">
      <alignment horizontal="center" vertical="center" wrapText="1"/>
      <protection/>
    </xf>
    <xf numFmtId="49" fontId="7" fillId="0" borderId="17" xfId="60" applyNumberFormat="1" applyFont="1" applyFill="1" applyBorder="1" applyAlignment="1">
      <alignment horizontal="left" vertical="center"/>
      <protection/>
    </xf>
    <xf numFmtId="49" fontId="7" fillId="0" borderId="17" xfId="60" applyNumberFormat="1" applyFont="1" applyFill="1" applyBorder="1" applyAlignment="1">
      <alignment horizontal="left" vertical="center" wrapText="1"/>
      <protection/>
    </xf>
    <xf numFmtId="3" fontId="11" fillId="33" borderId="12" xfId="60" applyNumberFormat="1" applyFont="1" applyFill="1" applyBorder="1" applyAlignment="1">
      <alignment vertical="center"/>
      <protection/>
    </xf>
    <xf numFmtId="3" fontId="11" fillId="0" borderId="0" xfId="60" applyNumberFormat="1" applyFont="1" applyAlignment="1">
      <alignment horizontal="left" vertical="center"/>
      <protection/>
    </xf>
    <xf numFmtId="3" fontId="7" fillId="0" borderId="0" xfId="60" applyNumberFormat="1" applyFont="1" applyFill="1" applyBorder="1" applyAlignment="1">
      <alignment horizontal="left" vertical="center"/>
      <protection/>
    </xf>
    <xf numFmtId="3" fontId="8" fillId="33" borderId="10" xfId="60" applyNumberFormat="1" applyFont="1" applyFill="1" applyBorder="1" applyAlignment="1">
      <alignment vertical="center"/>
      <protection/>
    </xf>
    <xf numFmtId="3" fontId="12" fillId="0" borderId="10" xfId="60" applyNumberFormat="1" applyFont="1" applyFill="1" applyBorder="1" applyAlignment="1">
      <alignment horizontal="left" vertical="center"/>
      <protection/>
    </xf>
    <xf numFmtId="3" fontId="7" fillId="9" borderId="10" xfId="60" applyNumberFormat="1" applyFont="1" applyFill="1" applyBorder="1" applyAlignment="1">
      <alignment horizontal="left" vertical="center"/>
      <protection/>
    </xf>
    <xf numFmtId="49" fontId="7" fillId="9" borderId="10" xfId="60" applyNumberFormat="1" applyFont="1" applyFill="1" applyBorder="1" applyAlignment="1">
      <alignment horizontal="center" vertical="center"/>
      <protection/>
    </xf>
    <xf numFmtId="3" fontId="7" fillId="9" borderId="10" xfId="60" applyNumberFormat="1" applyFont="1" applyFill="1" applyBorder="1" applyAlignment="1">
      <alignment vertical="center"/>
      <protection/>
    </xf>
    <xf numFmtId="3" fontId="8" fillId="9" borderId="11" xfId="60" applyNumberFormat="1" applyFont="1" applyFill="1" applyBorder="1" applyAlignment="1">
      <alignment vertical="center"/>
      <protection/>
    </xf>
    <xf numFmtId="3" fontId="8" fillId="9" borderId="10" xfId="60" applyNumberFormat="1" applyFont="1" applyFill="1" applyBorder="1" applyAlignment="1">
      <alignment vertical="center"/>
      <protection/>
    </xf>
    <xf numFmtId="3" fontId="8" fillId="0" borderId="0" xfId="60" applyNumberFormat="1" applyFont="1">
      <alignment/>
      <protection/>
    </xf>
    <xf numFmtId="3" fontId="8" fillId="35" borderId="10" xfId="60" applyNumberFormat="1" applyFont="1" applyFill="1" applyBorder="1">
      <alignment/>
      <protection/>
    </xf>
    <xf numFmtId="3" fontId="7" fillId="0" borderId="0" xfId="60" applyNumberFormat="1" applyFont="1" applyFill="1">
      <alignment/>
      <protection/>
    </xf>
    <xf numFmtId="3" fontId="7" fillId="0" borderId="0" xfId="60" applyNumberFormat="1" applyFont="1" applyAlignment="1">
      <alignment/>
      <protection/>
    </xf>
    <xf numFmtId="3" fontId="7" fillId="0" borderId="18" xfId="60" applyNumberFormat="1" applyFont="1" applyFill="1" applyBorder="1" applyAlignment="1">
      <alignment vertical="center"/>
      <protection/>
    </xf>
    <xf numFmtId="3" fontId="7" fillId="0" borderId="11" xfId="60" applyNumberFormat="1" applyFont="1" applyFill="1" applyBorder="1" applyAlignment="1">
      <alignment vertical="center"/>
      <protection/>
    </xf>
    <xf numFmtId="3" fontId="7" fillId="0" borderId="0" xfId="60" applyNumberFormat="1" applyFont="1" applyFill="1" applyAlignment="1">
      <alignment horizontal="center" vertical="center" wrapText="1"/>
      <protection/>
    </xf>
    <xf numFmtId="3" fontId="8" fillId="0" borderId="0" xfId="60" applyNumberFormat="1" applyFont="1" applyFill="1" applyAlignment="1">
      <alignment horizontal="center" vertical="center" wrapText="1"/>
      <protection/>
    </xf>
    <xf numFmtId="3" fontId="8" fillId="0" borderId="11" xfId="60" applyNumberFormat="1" applyFont="1" applyFill="1" applyBorder="1" applyAlignment="1">
      <alignment vertical="center"/>
      <protection/>
    </xf>
    <xf numFmtId="3" fontId="7" fillId="0" borderId="0" xfId="60" applyNumberFormat="1" applyFont="1" applyFill="1" applyBorder="1" applyAlignment="1">
      <alignment vertical="center"/>
      <protection/>
    </xf>
    <xf numFmtId="3" fontId="9" fillId="0" borderId="0" xfId="60" applyNumberFormat="1" applyFont="1" applyFill="1" applyBorder="1" applyAlignment="1">
      <alignment vertical="center"/>
      <protection/>
    </xf>
    <xf numFmtId="3" fontId="9" fillId="0" borderId="0" xfId="60" applyNumberFormat="1" applyFont="1" applyFill="1" applyAlignment="1">
      <alignment vertical="center"/>
      <protection/>
    </xf>
    <xf numFmtId="3" fontId="7" fillId="0" borderId="10" xfId="55" applyNumberFormat="1" applyFont="1" applyFill="1" applyBorder="1" applyAlignment="1">
      <alignment vertical="center"/>
      <protection/>
    </xf>
    <xf numFmtId="3" fontId="2" fillId="0" borderId="10" xfId="55" applyNumberFormat="1" applyFont="1" applyFill="1" applyBorder="1" applyAlignment="1">
      <alignment horizontal="right" vertical="center" wrapText="1"/>
      <protection/>
    </xf>
    <xf numFmtId="3" fontId="7" fillId="0" borderId="0" xfId="60" applyNumberFormat="1" applyFont="1" applyFill="1" applyAlignment="1">
      <alignment horizontal="center"/>
      <protection/>
    </xf>
    <xf numFmtId="3" fontId="7" fillId="0" borderId="0" xfId="60" applyNumberFormat="1" applyFont="1" applyFill="1" applyAlignment="1">
      <alignment wrapText="1"/>
      <protection/>
    </xf>
    <xf numFmtId="3" fontId="7" fillId="0" borderId="0" xfId="60" applyNumberFormat="1" applyFont="1" applyFill="1" applyAlignment="1">
      <alignment horizontal="left" vertical="center" wrapText="1"/>
      <protection/>
    </xf>
    <xf numFmtId="3" fontId="8" fillId="0" borderId="10" xfId="60" applyNumberFormat="1" applyFont="1" applyFill="1" applyBorder="1" applyAlignment="1">
      <alignment vertical="center"/>
      <protection/>
    </xf>
    <xf numFmtId="3" fontId="7" fillId="0" borderId="19" xfId="60" applyNumberFormat="1" applyFont="1" applyFill="1" applyBorder="1" applyAlignment="1">
      <alignment vertical="center"/>
      <protection/>
    </xf>
    <xf numFmtId="3" fontId="2" fillId="0" borderId="19" xfId="55" applyNumberFormat="1" applyFont="1" applyFill="1" applyBorder="1" applyAlignment="1">
      <alignment horizontal="right" vertical="center" wrapText="1"/>
      <protection/>
    </xf>
    <xf numFmtId="3" fontId="8" fillId="0" borderId="19" xfId="60" applyNumberFormat="1" applyFont="1" applyFill="1" applyBorder="1" applyAlignment="1">
      <alignment vertical="center"/>
      <protection/>
    </xf>
    <xf numFmtId="3" fontId="7" fillId="0" borderId="13" xfId="60" applyNumberFormat="1" applyFont="1" applyFill="1" applyBorder="1" applyAlignment="1">
      <alignment vertical="center"/>
      <protection/>
    </xf>
    <xf numFmtId="3" fontId="8" fillId="0" borderId="13" xfId="60" applyNumberFormat="1" applyFont="1" applyFill="1" applyBorder="1" applyAlignment="1">
      <alignment vertical="center"/>
      <protection/>
    </xf>
    <xf numFmtId="3" fontId="2" fillId="0" borderId="13" xfId="55" applyNumberFormat="1" applyFont="1" applyFill="1" applyBorder="1" applyAlignment="1">
      <alignment horizontal="right" vertical="center" wrapText="1"/>
      <protection/>
    </xf>
    <xf numFmtId="3" fontId="9" fillId="0" borderId="13" xfId="60" applyNumberFormat="1" applyFont="1" applyFill="1" applyBorder="1" applyAlignment="1">
      <alignment vertical="center"/>
      <protection/>
    </xf>
    <xf numFmtId="3" fontId="7" fillId="0" borderId="13" xfId="55" applyNumberFormat="1" applyFont="1" applyFill="1" applyBorder="1" applyAlignment="1">
      <alignment vertical="center"/>
      <protection/>
    </xf>
    <xf numFmtId="3" fontId="7" fillId="0" borderId="19" xfId="55" applyNumberFormat="1" applyFont="1" applyFill="1" applyBorder="1" applyAlignment="1">
      <alignment vertical="center"/>
      <protection/>
    </xf>
    <xf numFmtId="0" fontId="13" fillId="0" borderId="0" xfId="56" applyFont="1">
      <alignment/>
      <protection/>
    </xf>
    <xf numFmtId="0" fontId="3" fillId="0" borderId="0" xfId="56">
      <alignment/>
      <protection/>
    </xf>
    <xf numFmtId="0" fontId="5" fillId="0" borderId="0" xfId="56" applyFont="1">
      <alignment/>
      <protection/>
    </xf>
    <xf numFmtId="0" fontId="7" fillId="0" borderId="0" xfId="56" applyFont="1">
      <alignment/>
      <protection/>
    </xf>
    <xf numFmtId="0" fontId="13" fillId="0" borderId="0" xfId="56" applyFont="1" applyAlignment="1">
      <alignment horizontal="center"/>
      <protection/>
    </xf>
    <xf numFmtId="0" fontId="13" fillId="36" borderId="20" xfId="56" applyFont="1" applyFill="1" applyBorder="1" applyAlignment="1">
      <alignment wrapText="1"/>
      <protection/>
    </xf>
    <xf numFmtId="0" fontId="13" fillId="36" borderId="20" xfId="56" applyFont="1" applyFill="1" applyBorder="1" applyAlignment="1">
      <alignment horizontal="center" wrapText="1"/>
      <protection/>
    </xf>
    <xf numFmtId="3" fontId="13" fillId="36" borderId="20" xfId="56" applyNumberFormat="1" applyFont="1" applyFill="1" applyBorder="1" applyAlignment="1">
      <alignment horizontal="center"/>
      <protection/>
    </xf>
    <xf numFmtId="0" fontId="5" fillId="0" borderId="21" xfId="56" applyFont="1" applyBorder="1" applyAlignment="1">
      <alignment wrapText="1"/>
      <protection/>
    </xf>
    <xf numFmtId="0" fontId="4" fillId="0" borderId="11" xfId="56" applyFont="1" applyBorder="1" applyAlignment="1">
      <alignment wrapText="1"/>
      <protection/>
    </xf>
    <xf numFmtId="3" fontId="4" fillId="0" borderId="22" xfId="56" applyNumberFormat="1" applyFont="1" applyBorder="1">
      <alignment/>
      <protection/>
    </xf>
    <xf numFmtId="0" fontId="5" fillId="0" borderId="23" xfId="56" applyFont="1" applyBorder="1" applyAlignment="1">
      <alignment wrapText="1"/>
      <protection/>
    </xf>
    <xf numFmtId="0" fontId="4" fillId="0" borderId="10" xfId="56" applyFont="1" applyBorder="1" applyAlignment="1">
      <alignment wrapText="1"/>
      <protection/>
    </xf>
    <xf numFmtId="3" fontId="4" fillId="0" borderId="24" xfId="56" applyNumberFormat="1" applyFont="1" applyBorder="1">
      <alignment/>
      <protection/>
    </xf>
    <xf numFmtId="0" fontId="14" fillId="33" borderId="23" xfId="56" applyFont="1" applyFill="1" applyBorder="1" applyAlignment="1">
      <alignment wrapText="1"/>
      <protection/>
    </xf>
    <xf numFmtId="0" fontId="14" fillId="33" borderId="10" xfId="56" applyFont="1" applyFill="1" applyBorder="1" applyAlignment="1">
      <alignment wrapText="1"/>
      <protection/>
    </xf>
    <xf numFmtId="3" fontId="14" fillId="33" borderId="24" xfId="56" applyNumberFormat="1" applyFont="1" applyFill="1" applyBorder="1">
      <alignment/>
      <protection/>
    </xf>
    <xf numFmtId="0" fontId="14" fillId="0" borderId="0" xfId="56" applyFont="1">
      <alignment/>
      <protection/>
    </xf>
    <xf numFmtId="0" fontId="15" fillId="0" borderId="0" xfId="56" applyFont="1">
      <alignment/>
      <protection/>
    </xf>
    <xf numFmtId="0" fontId="16" fillId="0" borderId="0" xfId="56" applyFont="1">
      <alignment/>
      <protection/>
    </xf>
    <xf numFmtId="0" fontId="17" fillId="0" borderId="0" xfId="56" applyFont="1">
      <alignment/>
      <protection/>
    </xf>
    <xf numFmtId="0" fontId="13" fillId="36" borderId="25" xfId="56" applyFont="1" applyFill="1" applyBorder="1" applyAlignment="1">
      <alignment wrapText="1"/>
      <protection/>
    </xf>
    <xf numFmtId="0" fontId="13" fillId="36" borderId="26" xfId="56" applyFont="1" applyFill="1" applyBorder="1" applyAlignment="1">
      <alignment/>
      <protection/>
    </xf>
    <xf numFmtId="3" fontId="13" fillId="36" borderId="27" xfId="56" applyNumberFormat="1" applyFont="1" applyFill="1" applyBorder="1">
      <alignment/>
      <protection/>
    </xf>
    <xf numFmtId="0" fontId="13" fillId="0" borderId="0" xfId="56" applyFont="1" applyFill="1" applyBorder="1" applyAlignment="1">
      <alignment wrapText="1"/>
      <protection/>
    </xf>
    <xf numFmtId="0" fontId="13" fillId="0" borderId="0" xfId="56" applyFont="1" applyFill="1" applyBorder="1" applyAlignment="1">
      <alignment/>
      <protection/>
    </xf>
    <xf numFmtId="3" fontId="13" fillId="0" borderId="0" xfId="56" applyNumberFormat="1" applyFont="1" applyFill="1" applyBorder="1">
      <alignment/>
      <protection/>
    </xf>
    <xf numFmtId="0" fontId="18" fillId="36" borderId="20" xfId="56" applyFont="1" applyFill="1" applyBorder="1" applyAlignment="1">
      <alignment horizontal="center" wrapText="1"/>
      <protection/>
    </xf>
    <xf numFmtId="0" fontId="5" fillId="36" borderId="20" xfId="56" applyFont="1" applyFill="1" applyBorder="1" applyAlignment="1">
      <alignment horizontal="center" wrapText="1"/>
      <protection/>
    </xf>
    <xf numFmtId="3" fontId="5" fillId="36" borderId="20" xfId="56" applyNumberFormat="1" applyFont="1" applyFill="1" applyBorder="1" applyAlignment="1">
      <alignment horizontal="center"/>
      <protection/>
    </xf>
    <xf numFmtId="0" fontId="13" fillId="37" borderId="0" xfId="56" applyFont="1" applyFill="1">
      <alignment/>
      <protection/>
    </xf>
    <xf numFmtId="0" fontId="16" fillId="37" borderId="0" xfId="56" applyFont="1" applyFill="1">
      <alignment/>
      <protection/>
    </xf>
    <xf numFmtId="0" fontId="17" fillId="37" borderId="0" xfId="56" applyFont="1" applyFill="1">
      <alignment/>
      <protection/>
    </xf>
    <xf numFmtId="0" fontId="14" fillId="33" borderId="28" xfId="56" applyFont="1" applyFill="1" applyBorder="1" applyAlignment="1">
      <alignment horizontal="left" wrapText="1"/>
      <protection/>
    </xf>
    <xf numFmtId="0" fontId="14" fillId="33" borderId="17" xfId="56" applyFont="1" applyFill="1" applyBorder="1" applyAlignment="1">
      <alignment horizontal="left"/>
      <protection/>
    </xf>
    <xf numFmtId="0" fontId="13" fillId="36" borderId="29" xfId="56" applyFont="1" applyFill="1" applyBorder="1" applyAlignment="1">
      <alignment horizontal="center"/>
      <protection/>
    </xf>
    <xf numFmtId="0" fontId="13" fillId="36" borderId="30" xfId="56" applyFont="1" applyFill="1" applyBorder="1" applyAlignment="1">
      <alignment horizontal="center"/>
      <protection/>
    </xf>
    <xf numFmtId="0" fontId="15" fillId="37" borderId="0" xfId="56" applyFont="1" applyFill="1">
      <alignment/>
      <protection/>
    </xf>
    <xf numFmtId="0" fontId="14" fillId="0" borderId="0" xfId="56" applyFont="1" applyFill="1" applyBorder="1" applyAlignment="1">
      <alignment wrapText="1"/>
      <protection/>
    </xf>
    <xf numFmtId="3" fontId="14" fillId="0" borderId="0" xfId="56" applyNumberFormat="1" applyFont="1" applyFill="1" applyBorder="1">
      <alignment/>
      <protection/>
    </xf>
    <xf numFmtId="0" fontId="5" fillId="0" borderId="21" xfId="56" applyFont="1" applyBorder="1" applyAlignment="1">
      <alignment horizontal="left"/>
      <protection/>
    </xf>
    <xf numFmtId="0" fontId="5" fillId="0" borderId="0" xfId="56" applyFont="1" applyAlignment="1">
      <alignment wrapText="1"/>
      <protection/>
    </xf>
    <xf numFmtId="0" fontId="4" fillId="0" borderId="0" xfId="56" applyFont="1" applyAlignment="1">
      <alignment wrapText="1"/>
      <protection/>
    </xf>
    <xf numFmtId="3" fontId="4" fillId="0" borderId="0" xfId="56" applyNumberFormat="1" applyFont="1">
      <alignment/>
      <protection/>
    </xf>
    <xf numFmtId="0" fontId="19" fillId="0" borderId="0" xfId="56" applyFont="1">
      <alignment/>
      <protection/>
    </xf>
    <xf numFmtId="3" fontId="20" fillId="0" borderId="0" xfId="56" applyNumberFormat="1" applyFont="1">
      <alignment/>
      <protection/>
    </xf>
    <xf numFmtId="0" fontId="20" fillId="0" borderId="0" xfId="56" applyFont="1">
      <alignment/>
      <protection/>
    </xf>
    <xf numFmtId="0" fontId="13" fillId="38" borderId="31" xfId="56" applyFont="1" applyFill="1" applyBorder="1" applyAlignment="1">
      <alignment horizontal="center" wrapText="1"/>
      <protection/>
    </xf>
    <xf numFmtId="3" fontId="13" fillId="38" borderId="31" xfId="56" applyNumberFormat="1" applyFont="1" applyFill="1" applyBorder="1" applyAlignment="1">
      <alignment horizontal="center"/>
      <protection/>
    </xf>
    <xf numFmtId="3" fontId="13" fillId="0" borderId="0" xfId="56" applyNumberFormat="1" applyFont="1" applyAlignment="1">
      <alignment horizontal="center"/>
      <protection/>
    </xf>
    <xf numFmtId="0" fontId="5" fillId="0" borderId="32" xfId="56" applyFont="1" applyBorder="1" applyAlignment="1">
      <alignment wrapText="1"/>
      <protection/>
    </xf>
    <xf numFmtId="0" fontId="4" fillId="0" borderId="13" xfId="56" applyFont="1" applyBorder="1" applyAlignment="1">
      <alignment wrapText="1"/>
      <protection/>
    </xf>
    <xf numFmtId="3" fontId="4" fillId="0" borderId="33" xfId="56" applyNumberFormat="1" applyFont="1" applyBorder="1">
      <alignment/>
      <protection/>
    </xf>
    <xf numFmtId="3" fontId="7" fillId="0" borderId="0" xfId="56" applyNumberFormat="1" applyFont="1">
      <alignment/>
      <protection/>
    </xf>
    <xf numFmtId="3" fontId="14" fillId="36" borderId="34" xfId="56" applyNumberFormat="1" applyFont="1" applyFill="1" applyBorder="1">
      <alignment/>
      <protection/>
    </xf>
    <xf numFmtId="3" fontId="14" fillId="0" borderId="0" xfId="56" applyNumberFormat="1" applyFont="1">
      <alignment/>
      <protection/>
    </xf>
    <xf numFmtId="0" fontId="5" fillId="0" borderId="35" xfId="56" applyFont="1" applyBorder="1" applyAlignment="1">
      <alignment wrapText="1"/>
      <protection/>
    </xf>
    <xf numFmtId="3" fontId="4" fillId="0" borderId="34" xfId="56" applyNumberFormat="1" applyFont="1" applyBorder="1">
      <alignment/>
      <protection/>
    </xf>
    <xf numFmtId="3" fontId="17" fillId="0" borderId="0" xfId="56" applyNumberFormat="1" applyFont="1">
      <alignment/>
      <protection/>
    </xf>
    <xf numFmtId="3" fontId="5" fillId="0" borderId="0" xfId="56" applyNumberFormat="1" applyFont="1">
      <alignment/>
      <protection/>
    </xf>
    <xf numFmtId="0" fontId="5" fillId="0" borderId="36" xfId="56" applyFont="1" applyBorder="1" applyAlignment="1">
      <alignment wrapText="1"/>
      <protection/>
    </xf>
    <xf numFmtId="3" fontId="5" fillId="36" borderId="34" xfId="56" applyNumberFormat="1" applyFont="1" applyFill="1" applyBorder="1">
      <alignment/>
      <protection/>
    </xf>
    <xf numFmtId="0" fontId="13" fillId="0" borderId="0" xfId="56" applyFont="1" applyFill="1">
      <alignment/>
      <protection/>
    </xf>
    <xf numFmtId="0" fontId="19" fillId="0" borderId="0" xfId="56" applyFont="1" applyFill="1">
      <alignment/>
      <protection/>
    </xf>
    <xf numFmtId="3" fontId="20" fillId="0" borderId="0" xfId="56" applyNumberFormat="1" applyFont="1" applyFill="1">
      <alignment/>
      <protection/>
    </xf>
    <xf numFmtId="0" fontId="20" fillId="0" borderId="0" xfId="56" applyFont="1" applyFill="1">
      <alignment/>
      <protection/>
    </xf>
    <xf numFmtId="0" fontId="13" fillId="33" borderId="37" xfId="56" applyFont="1" applyFill="1" applyBorder="1" applyAlignment="1">
      <alignment wrapText="1"/>
      <protection/>
    </xf>
    <xf numFmtId="0" fontId="13" fillId="33" borderId="19" xfId="56" applyFont="1" applyFill="1" applyBorder="1" applyAlignment="1">
      <alignment wrapText="1"/>
      <protection/>
    </xf>
    <xf numFmtId="3" fontId="13" fillId="33" borderId="38" xfId="56" applyNumberFormat="1" applyFont="1" applyFill="1" applyBorder="1">
      <alignment/>
      <protection/>
    </xf>
    <xf numFmtId="0" fontId="18" fillId="38" borderId="39" xfId="56" applyFont="1" applyFill="1" applyBorder="1" applyAlignment="1">
      <alignment wrapText="1"/>
      <protection/>
    </xf>
    <xf numFmtId="0" fontId="5" fillId="38" borderId="20" xfId="56" applyFont="1" applyFill="1" applyBorder="1" applyAlignment="1">
      <alignment horizontal="center" wrapText="1"/>
      <protection/>
    </xf>
    <xf numFmtId="3" fontId="5" fillId="38" borderId="20" xfId="56" applyNumberFormat="1" applyFont="1" applyFill="1" applyBorder="1" applyAlignment="1">
      <alignment horizontal="center"/>
      <protection/>
    </xf>
    <xf numFmtId="0" fontId="8" fillId="0" borderId="40" xfId="56" applyFont="1" applyBorder="1">
      <alignment/>
      <protection/>
    </xf>
    <xf numFmtId="0" fontId="21" fillId="0" borderId="0" xfId="56" applyFont="1">
      <alignment/>
      <protection/>
    </xf>
    <xf numFmtId="0" fontId="22" fillId="0" borderId="0" xfId="56" applyFont="1">
      <alignment/>
      <protection/>
    </xf>
    <xf numFmtId="3" fontId="23" fillId="0" borderId="0" xfId="56" applyNumberFormat="1" applyFont="1">
      <alignment/>
      <protection/>
    </xf>
    <xf numFmtId="0" fontId="23" fillId="0" borderId="0" xfId="56" applyFont="1">
      <alignment/>
      <protection/>
    </xf>
    <xf numFmtId="3" fontId="14" fillId="33" borderId="27" xfId="56" applyNumberFormat="1" applyFont="1" applyFill="1" applyBorder="1">
      <alignment/>
      <protection/>
    </xf>
    <xf numFmtId="0" fontId="5" fillId="0" borderId="21" xfId="56" applyFont="1" applyBorder="1">
      <alignment/>
      <protection/>
    </xf>
    <xf numFmtId="0" fontId="13" fillId="0" borderId="0" xfId="56" applyFont="1" applyFill="1" applyBorder="1">
      <alignment/>
      <protection/>
    </xf>
    <xf numFmtId="0" fontId="3" fillId="0" borderId="0" xfId="56" applyFill="1" applyBorder="1">
      <alignment/>
      <protection/>
    </xf>
    <xf numFmtId="3" fontId="7" fillId="0" borderId="0" xfId="56" applyNumberFormat="1" applyFont="1" applyFill="1" applyBorder="1">
      <alignment/>
      <protection/>
    </xf>
    <xf numFmtId="0" fontId="7" fillId="0" borderId="0" xfId="56" applyFont="1" applyFill="1" applyBorder="1">
      <alignment/>
      <protection/>
    </xf>
    <xf numFmtId="0" fontId="7" fillId="0" borderId="0" xfId="56" applyFont="1" applyFill="1">
      <alignment/>
      <protection/>
    </xf>
    <xf numFmtId="0" fontId="3" fillId="0" borderId="0" xfId="56" applyFill="1">
      <alignment/>
      <protection/>
    </xf>
    <xf numFmtId="3" fontId="7" fillId="0" borderId="0" xfId="56" applyNumberFormat="1" applyFont="1" applyFill="1">
      <alignment/>
      <protection/>
    </xf>
    <xf numFmtId="3" fontId="17" fillId="37" borderId="0" xfId="56" applyNumberFormat="1" applyFont="1" applyFill="1">
      <alignment/>
      <protection/>
    </xf>
    <xf numFmtId="0" fontId="5" fillId="37" borderId="0" xfId="56" applyFont="1" applyFill="1">
      <alignment/>
      <protection/>
    </xf>
    <xf numFmtId="3" fontId="7" fillId="37" borderId="0" xfId="56" applyNumberFormat="1" applyFont="1" applyFill="1">
      <alignment/>
      <protection/>
    </xf>
    <xf numFmtId="3" fontId="14" fillId="36" borderId="24" xfId="56" applyNumberFormat="1" applyFont="1" applyFill="1" applyBorder="1">
      <alignment/>
      <protection/>
    </xf>
    <xf numFmtId="0" fontId="5" fillId="0" borderId="23" xfId="56" applyFont="1" applyBorder="1">
      <alignment/>
      <protection/>
    </xf>
    <xf numFmtId="0" fontId="14" fillId="36" borderId="23" xfId="56" applyFont="1" applyFill="1" applyBorder="1" applyAlignment="1">
      <alignment wrapText="1"/>
      <protection/>
    </xf>
    <xf numFmtId="0" fontId="14" fillId="36" borderId="10" xfId="56" applyFont="1" applyFill="1" applyBorder="1" applyAlignment="1">
      <alignment wrapText="1"/>
      <protection/>
    </xf>
    <xf numFmtId="0" fontId="14" fillId="33" borderId="41" xfId="56" applyFont="1" applyFill="1" applyBorder="1" applyAlignment="1">
      <alignment wrapText="1"/>
      <protection/>
    </xf>
    <xf numFmtId="0" fontId="14" fillId="33" borderId="42" xfId="56" applyFont="1" applyFill="1" applyBorder="1" applyAlignment="1">
      <alignment wrapText="1"/>
      <protection/>
    </xf>
    <xf numFmtId="3" fontId="14" fillId="33" borderId="43" xfId="56" applyNumberFormat="1" applyFont="1" applyFill="1" applyBorder="1">
      <alignment/>
      <protection/>
    </xf>
    <xf numFmtId="0" fontId="14" fillId="0" borderId="44" xfId="56" applyFont="1" applyFill="1" applyBorder="1" applyAlignment="1">
      <alignment wrapText="1"/>
      <protection/>
    </xf>
    <xf numFmtId="3" fontId="14" fillId="0" borderId="44" xfId="56" applyNumberFormat="1" applyFont="1" applyFill="1" applyBorder="1">
      <alignment/>
      <protection/>
    </xf>
    <xf numFmtId="0" fontId="24" fillId="0" borderId="0" xfId="56" applyFont="1">
      <alignment/>
      <protection/>
    </xf>
    <xf numFmtId="3" fontId="8" fillId="0" borderId="0" xfId="56" applyNumberFormat="1" applyFont="1">
      <alignment/>
      <protection/>
    </xf>
    <xf numFmtId="0" fontId="8" fillId="0" borderId="0" xfId="56" applyFont="1">
      <alignment/>
      <protection/>
    </xf>
    <xf numFmtId="0" fontId="18" fillId="38" borderId="45" xfId="56" applyFont="1" applyFill="1" applyBorder="1" applyAlignment="1">
      <alignment/>
      <protection/>
    </xf>
    <xf numFmtId="0" fontId="5" fillId="38" borderId="46" xfId="56" applyFont="1" applyFill="1" applyBorder="1" applyAlignment="1">
      <alignment horizontal="center" wrapText="1"/>
      <protection/>
    </xf>
    <xf numFmtId="3" fontId="5" fillId="38" borderId="47" xfId="56" applyNumberFormat="1" applyFont="1" applyFill="1" applyBorder="1" applyAlignment="1">
      <alignment horizontal="center"/>
      <protection/>
    </xf>
    <xf numFmtId="0" fontId="24" fillId="0" borderId="0" xfId="56" applyFont="1" applyFill="1">
      <alignment/>
      <protection/>
    </xf>
    <xf numFmtId="3" fontId="8" fillId="0" borderId="0" xfId="56" applyNumberFormat="1" applyFont="1" applyFill="1">
      <alignment/>
      <protection/>
    </xf>
    <xf numFmtId="0" fontId="8" fillId="0" borderId="0" xfId="56" applyFont="1" applyFill="1">
      <alignment/>
      <protection/>
    </xf>
    <xf numFmtId="0" fontId="5" fillId="0" borderId="48" xfId="56" applyFont="1" applyBorder="1">
      <alignment/>
      <protection/>
    </xf>
    <xf numFmtId="0" fontId="14" fillId="36" borderId="35" xfId="56" applyFont="1" applyFill="1" applyBorder="1" applyAlignment="1">
      <alignment wrapText="1"/>
      <protection/>
    </xf>
    <xf numFmtId="0" fontId="5" fillId="0" borderId="49" xfId="56" applyFont="1" applyBorder="1" applyAlignment="1">
      <alignment wrapText="1"/>
      <protection/>
    </xf>
    <xf numFmtId="0" fontId="4" fillId="0" borderId="50" xfId="56" applyFont="1" applyBorder="1" applyAlignment="1">
      <alignment wrapText="1"/>
      <protection/>
    </xf>
    <xf numFmtId="3" fontId="4" fillId="0" borderId="51" xfId="56" applyNumberFormat="1" applyFont="1" applyBorder="1">
      <alignment/>
      <protection/>
    </xf>
    <xf numFmtId="0" fontId="14" fillId="33" borderId="52" xfId="56" applyFont="1" applyFill="1" applyBorder="1" applyAlignment="1">
      <alignment wrapText="1"/>
      <protection/>
    </xf>
    <xf numFmtId="0" fontId="14" fillId="33" borderId="53" xfId="56" applyFont="1" applyFill="1" applyBorder="1" applyAlignment="1">
      <alignment wrapText="1"/>
      <protection/>
    </xf>
    <xf numFmtId="3" fontId="14" fillId="33" borderId="54" xfId="56" applyNumberFormat="1" applyFont="1" applyFill="1" applyBorder="1">
      <alignment/>
      <protection/>
    </xf>
    <xf numFmtId="0" fontId="18" fillId="38" borderId="20" xfId="56" applyFont="1" applyFill="1" applyBorder="1" applyAlignment="1">
      <alignment/>
      <protection/>
    </xf>
    <xf numFmtId="0" fontId="5" fillId="0" borderId="48" xfId="56" applyFont="1" applyBorder="1" applyAlignment="1">
      <alignment wrapText="1"/>
      <protection/>
    </xf>
    <xf numFmtId="3" fontId="4" fillId="0" borderId="10" xfId="56" applyNumberFormat="1" applyFont="1" applyBorder="1">
      <alignment/>
      <protection/>
    </xf>
    <xf numFmtId="3" fontId="14" fillId="36" borderId="10" xfId="56" applyNumberFormat="1" applyFont="1" applyFill="1" applyBorder="1">
      <alignment/>
      <protection/>
    </xf>
    <xf numFmtId="0" fontId="25" fillId="0" borderId="0" xfId="56" applyFont="1">
      <alignment/>
      <protection/>
    </xf>
    <xf numFmtId="0" fontId="14" fillId="33" borderId="35" xfId="56" applyFont="1" applyFill="1" applyBorder="1" applyAlignment="1">
      <alignment wrapText="1"/>
      <protection/>
    </xf>
    <xf numFmtId="3" fontId="14" fillId="33" borderId="10" xfId="56" applyNumberFormat="1" applyFont="1" applyFill="1" applyBorder="1">
      <alignment/>
      <protection/>
    </xf>
    <xf numFmtId="0" fontId="14" fillId="37" borderId="42" xfId="56" applyFont="1" applyFill="1" applyBorder="1" applyAlignment="1">
      <alignment wrapText="1"/>
      <protection/>
    </xf>
    <xf numFmtId="3" fontId="14" fillId="37" borderId="42" xfId="56" applyNumberFormat="1" applyFont="1" applyFill="1" applyBorder="1">
      <alignment/>
      <protection/>
    </xf>
    <xf numFmtId="0" fontId="14" fillId="38" borderId="20" xfId="56" applyFont="1" applyFill="1" applyBorder="1" applyAlignment="1">
      <alignment wrapText="1"/>
      <protection/>
    </xf>
    <xf numFmtId="3" fontId="4" fillId="0" borderId="11" xfId="56" applyNumberFormat="1" applyFont="1" applyBorder="1">
      <alignment/>
      <protection/>
    </xf>
    <xf numFmtId="3" fontId="13" fillId="0" borderId="0" xfId="56" applyNumberFormat="1" applyFont="1">
      <alignment/>
      <protection/>
    </xf>
    <xf numFmtId="0" fontId="14" fillId="0" borderId="55" xfId="56" applyFont="1" applyFill="1" applyBorder="1" applyAlignment="1">
      <alignment wrapText="1"/>
      <protection/>
    </xf>
    <xf numFmtId="3" fontId="14" fillId="0" borderId="55" xfId="56" applyNumberFormat="1" applyFont="1" applyFill="1" applyBorder="1">
      <alignment/>
      <protection/>
    </xf>
    <xf numFmtId="0" fontId="5" fillId="0" borderId="56" xfId="56" applyFont="1" applyBorder="1" applyAlignment="1">
      <alignment wrapText="1"/>
      <protection/>
    </xf>
    <xf numFmtId="0" fontId="4" fillId="0" borderId="12" xfId="56" applyFont="1" applyBorder="1" applyAlignment="1">
      <alignment wrapText="1"/>
      <protection/>
    </xf>
    <xf numFmtId="3" fontId="4" fillId="0" borderId="12" xfId="56" applyNumberFormat="1" applyFont="1" applyBorder="1">
      <alignment/>
      <protection/>
    </xf>
    <xf numFmtId="4" fontId="3" fillId="0" borderId="0" xfId="56" applyNumberFormat="1">
      <alignment/>
      <protection/>
    </xf>
    <xf numFmtId="0" fontId="14" fillId="33" borderId="57" xfId="56" applyFont="1" applyFill="1" applyBorder="1" applyAlignment="1">
      <alignment wrapText="1"/>
      <protection/>
    </xf>
    <xf numFmtId="3" fontId="14" fillId="33" borderId="57" xfId="56" applyNumberFormat="1" applyFont="1" applyFill="1" applyBorder="1">
      <alignment/>
      <protection/>
    </xf>
    <xf numFmtId="0" fontId="18" fillId="38" borderId="58" xfId="56" applyFont="1" applyFill="1" applyBorder="1" applyAlignment="1">
      <alignment wrapText="1"/>
      <protection/>
    </xf>
    <xf numFmtId="0" fontId="5" fillId="38" borderId="59" xfId="56" applyFont="1" applyFill="1" applyBorder="1" applyAlignment="1">
      <alignment horizontal="center" wrapText="1"/>
      <protection/>
    </xf>
    <xf numFmtId="0" fontId="5" fillId="39" borderId="23" xfId="56" applyFont="1" applyFill="1" applyBorder="1" applyAlignment="1">
      <alignment wrapText="1"/>
      <protection/>
    </xf>
    <xf numFmtId="0" fontId="5" fillId="39" borderId="10" xfId="56" applyFont="1" applyFill="1" applyBorder="1" applyAlignment="1">
      <alignment wrapText="1"/>
      <protection/>
    </xf>
    <xf numFmtId="3" fontId="5" fillId="39" borderId="24" xfId="56" applyNumberFormat="1" applyFont="1" applyFill="1" applyBorder="1">
      <alignment/>
      <protection/>
    </xf>
    <xf numFmtId="0" fontId="5" fillId="36" borderId="23" xfId="56" applyFont="1" applyFill="1" applyBorder="1" applyAlignment="1">
      <alignment wrapText="1"/>
      <protection/>
    </xf>
    <xf numFmtId="0" fontId="5" fillId="36" borderId="10" xfId="56" applyFont="1" applyFill="1" applyBorder="1" applyAlignment="1">
      <alignment wrapText="1"/>
      <protection/>
    </xf>
    <xf numFmtId="3" fontId="5" fillId="36" borderId="24" xfId="56" applyNumberFormat="1" applyFont="1" applyFill="1" applyBorder="1">
      <alignment/>
      <protection/>
    </xf>
    <xf numFmtId="0" fontId="5" fillId="33" borderId="60" xfId="56" applyFont="1" applyFill="1" applyBorder="1">
      <alignment/>
      <protection/>
    </xf>
    <xf numFmtId="0" fontId="5" fillId="33" borderId="61" xfId="56" applyFont="1" applyFill="1" applyBorder="1" applyAlignment="1">
      <alignment horizontal="center" wrapText="1"/>
      <protection/>
    </xf>
    <xf numFmtId="3" fontId="5" fillId="33" borderId="20" xfId="56" applyNumberFormat="1" applyFont="1" applyFill="1" applyBorder="1" applyAlignment="1">
      <alignment horizontal="center"/>
      <protection/>
    </xf>
    <xf numFmtId="0" fontId="5" fillId="33" borderId="20" xfId="56" applyFont="1" applyFill="1" applyBorder="1">
      <alignment/>
      <protection/>
    </xf>
    <xf numFmtId="0" fontId="5" fillId="33" borderId="20" xfId="56" applyFont="1" applyFill="1" applyBorder="1" applyAlignment="1">
      <alignment horizontal="center" wrapText="1"/>
      <protection/>
    </xf>
    <xf numFmtId="3" fontId="3" fillId="0" borderId="0" xfId="56" applyNumberFormat="1">
      <alignment/>
      <protection/>
    </xf>
    <xf numFmtId="0" fontId="5" fillId="39" borderId="62" xfId="56" applyFont="1" applyFill="1" applyBorder="1" applyAlignment="1">
      <alignment wrapText="1"/>
      <protection/>
    </xf>
    <xf numFmtId="0" fontId="5" fillId="39" borderId="12" xfId="56" applyFont="1" applyFill="1" applyBorder="1" applyAlignment="1">
      <alignment wrapText="1"/>
      <protection/>
    </xf>
    <xf numFmtId="3" fontId="5" fillId="39" borderId="63" xfId="56" applyNumberFormat="1" applyFont="1" applyFill="1" applyBorder="1">
      <alignment/>
      <protection/>
    </xf>
    <xf numFmtId="0" fontId="5" fillId="36" borderId="47" xfId="56" applyFont="1" applyFill="1" applyBorder="1" applyAlignment="1">
      <alignment wrapText="1"/>
      <protection/>
    </xf>
    <xf numFmtId="0" fontId="5" fillId="36" borderId="64" xfId="56" applyFont="1" applyFill="1" applyBorder="1" applyAlignment="1">
      <alignment wrapText="1"/>
      <protection/>
    </xf>
    <xf numFmtId="3" fontId="5" fillId="36" borderId="45" xfId="56" applyNumberFormat="1" applyFont="1" applyFill="1" applyBorder="1">
      <alignment/>
      <protection/>
    </xf>
    <xf numFmtId="3" fontId="13" fillId="33" borderId="20" xfId="56" applyNumberFormat="1" applyFont="1" applyFill="1" applyBorder="1">
      <alignment/>
      <protection/>
    </xf>
    <xf numFmtId="0" fontId="13" fillId="0" borderId="0" xfId="56" applyFont="1" applyFill="1" applyBorder="1" applyAlignment="1">
      <alignment horizontal="left" wrapText="1"/>
      <protection/>
    </xf>
    <xf numFmtId="0" fontId="18" fillId="38" borderId="20" xfId="56" applyFont="1" applyFill="1" applyBorder="1" applyAlignment="1">
      <alignment wrapText="1"/>
      <protection/>
    </xf>
    <xf numFmtId="3" fontId="4" fillId="0" borderId="65" xfId="56" applyNumberFormat="1" applyFont="1" applyBorder="1">
      <alignment/>
      <protection/>
    </xf>
    <xf numFmtId="0" fontId="14" fillId="39" borderId="48" xfId="56" applyFont="1" applyFill="1" applyBorder="1" applyAlignment="1">
      <alignment wrapText="1"/>
      <protection/>
    </xf>
    <xf numFmtId="0" fontId="14" fillId="39" borderId="10" xfId="56" applyFont="1" applyFill="1" applyBorder="1" applyAlignment="1">
      <alignment wrapText="1"/>
      <protection/>
    </xf>
    <xf numFmtId="3" fontId="14" fillId="39" borderId="34" xfId="56" applyNumberFormat="1" applyFont="1" applyFill="1" applyBorder="1">
      <alignment/>
      <protection/>
    </xf>
    <xf numFmtId="0" fontId="3" fillId="37" borderId="0" xfId="56" applyFill="1">
      <alignment/>
      <protection/>
    </xf>
    <xf numFmtId="3" fontId="3" fillId="37" borderId="0" xfId="56" applyNumberFormat="1" applyFill="1">
      <alignment/>
      <protection/>
    </xf>
    <xf numFmtId="0" fontId="14" fillId="39" borderId="20" xfId="56" applyFont="1" applyFill="1" applyBorder="1" applyAlignment="1">
      <alignment wrapText="1"/>
      <protection/>
    </xf>
    <xf numFmtId="3" fontId="14" fillId="39" borderId="20" xfId="56" applyNumberFormat="1" applyFont="1" applyFill="1" applyBorder="1">
      <alignment/>
      <protection/>
    </xf>
    <xf numFmtId="0" fontId="18" fillId="38" borderId="61" xfId="56" applyFont="1" applyFill="1" applyBorder="1" applyAlignment="1">
      <alignment wrapText="1"/>
      <protection/>
    </xf>
    <xf numFmtId="0" fontId="14" fillId="39" borderId="35" xfId="56" applyFont="1" applyFill="1" applyBorder="1" applyAlignment="1">
      <alignment wrapText="1"/>
      <protection/>
    </xf>
    <xf numFmtId="0" fontId="5" fillId="0" borderId="35" xfId="56" applyFont="1" applyBorder="1">
      <alignment/>
      <protection/>
    </xf>
    <xf numFmtId="0" fontId="17" fillId="39" borderId="10" xfId="56" applyFont="1" applyFill="1" applyBorder="1" applyAlignment="1">
      <alignment wrapText="1"/>
      <protection/>
    </xf>
    <xf numFmtId="0" fontId="5" fillId="0" borderId="0" xfId="56" applyFont="1" applyFill="1">
      <alignment/>
      <protection/>
    </xf>
    <xf numFmtId="3" fontId="5" fillId="0" borderId="0" xfId="56" applyNumberFormat="1" applyFont="1" applyFill="1">
      <alignment/>
      <protection/>
    </xf>
    <xf numFmtId="0" fontId="26" fillId="0" borderId="0" xfId="56" applyFont="1">
      <alignment/>
      <protection/>
    </xf>
    <xf numFmtId="3" fontId="27" fillId="0" borderId="0" xfId="56" applyNumberFormat="1" applyFont="1">
      <alignment/>
      <protection/>
    </xf>
    <xf numFmtId="3" fontId="4" fillId="0" borderId="66" xfId="56" applyNumberFormat="1" applyFont="1" applyBorder="1">
      <alignment/>
      <protection/>
    </xf>
    <xf numFmtId="0" fontId="5" fillId="37" borderId="35" xfId="56" applyFont="1" applyFill="1" applyBorder="1" applyAlignment="1">
      <alignment wrapText="1"/>
      <protection/>
    </xf>
    <xf numFmtId="3" fontId="4" fillId="37" borderId="34" xfId="56" applyNumberFormat="1" applyFont="1" applyFill="1" applyBorder="1">
      <alignment/>
      <protection/>
    </xf>
    <xf numFmtId="0" fontId="4" fillId="37" borderId="10" xfId="56" applyFont="1" applyFill="1" applyBorder="1" applyAlignment="1">
      <alignment wrapText="1"/>
      <protection/>
    </xf>
    <xf numFmtId="0" fontId="17" fillId="39" borderId="20" xfId="56" applyFont="1" applyFill="1" applyBorder="1" applyAlignment="1">
      <alignment wrapText="1"/>
      <protection/>
    </xf>
    <xf numFmtId="0" fontId="18" fillId="38" borderId="57" xfId="56" applyFont="1" applyFill="1" applyBorder="1" applyAlignment="1">
      <alignment wrapText="1"/>
      <protection/>
    </xf>
    <xf numFmtId="0" fontId="5" fillId="38" borderId="57" xfId="56" applyFont="1" applyFill="1" applyBorder="1" applyAlignment="1">
      <alignment horizontal="center" wrapText="1"/>
      <protection/>
    </xf>
    <xf numFmtId="3" fontId="5" fillId="38" borderId="67" xfId="56" applyNumberFormat="1" applyFont="1" applyFill="1" applyBorder="1" applyAlignment="1">
      <alignment horizontal="center"/>
      <protection/>
    </xf>
    <xf numFmtId="0" fontId="5" fillId="0" borderId="68" xfId="56" applyFont="1" applyBorder="1" applyAlignment="1">
      <alignment wrapText="1"/>
      <protection/>
    </xf>
    <xf numFmtId="0" fontId="4" fillId="0" borderId="69" xfId="56" applyFont="1" applyBorder="1" applyAlignment="1">
      <alignment wrapText="1"/>
      <protection/>
    </xf>
    <xf numFmtId="0" fontId="18" fillId="39" borderId="20" xfId="56" applyFont="1" applyFill="1" applyBorder="1" applyAlignment="1">
      <alignment wrapText="1"/>
      <protection/>
    </xf>
    <xf numFmtId="3" fontId="18" fillId="39" borderId="20" xfId="56" applyNumberFormat="1" applyFont="1" applyFill="1" applyBorder="1">
      <alignment/>
      <protection/>
    </xf>
    <xf numFmtId="3" fontId="13" fillId="40" borderId="20" xfId="56" applyNumberFormat="1" applyFont="1" applyFill="1" applyBorder="1">
      <alignment/>
      <protection/>
    </xf>
    <xf numFmtId="0" fontId="28" fillId="0" borderId="0" xfId="59" applyFont="1" applyAlignment="1">
      <alignment horizontal="right"/>
      <protection/>
    </xf>
    <xf numFmtId="0" fontId="29" fillId="0" borderId="0" xfId="59" applyFont="1" applyAlignment="1">
      <alignment wrapText="1"/>
      <protection/>
    </xf>
    <xf numFmtId="0" fontId="2" fillId="0" borderId="0" xfId="59" applyFont="1" applyAlignment="1">
      <alignment wrapText="1"/>
      <protection/>
    </xf>
    <xf numFmtId="3" fontId="2" fillId="0" borderId="0" xfId="59" applyNumberFormat="1" applyFont="1">
      <alignment/>
      <protection/>
    </xf>
    <xf numFmtId="0" fontId="2" fillId="0" borderId="0" xfId="59" applyFont="1">
      <alignment/>
      <protection/>
    </xf>
    <xf numFmtId="0" fontId="29" fillId="38" borderId="61" xfId="59" applyFont="1" applyFill="1" applyBorder="1" applyAlignment="1">
      <alignment horizontal="center" wrapText="1"/>
      <protection/>
    </xf>
    <xf numFmtId="0" fontId="18" fillId="38" borderId="70" xfId="59" applyFont="1" applyFill="1" applyBorder="1" applyAlignment="1">
      <alignment horizontal="center" wrapText="1"/>
      <protection/>
    </xf>
    <xf numFmtId="3" fontId="18" fillId="38" borderId="71" xfId="59" applyNumberFormat="1" applyFont="1" applyFill="1" applyBorder="1" applyAlignment="1">
      <alignment horizontal="center"/>
      <protection/>
    </xf>
    <xf numFmtId="0" fontId="30" fillId="0" borderId="11" xfId="61" applyFont="1" applyBorder="1" applyAlignment="1">
      <alignment wrapText="1"/>
      <protection/>
    </xf>
    <xf numFmtId="0" fontId="8" fillId="0" borderId="11" xfId="61" applyFont="1" applyBorder="1" applyAlignment="1">
      <alignment wrapText="1"/>
      <protection/>
    </xf>
    <xf numFmtId="3" fontId="8" fillId="0" borderId="11" xfId="61" applyNumberFormat="1" applyFont="1" applyBorder="1">
      <alignment/>
      <protection/>
    </xf>
    <xf numFmtId="49" fontId="2" fillId="0" borderId="10" xfId="61" applyNumberFormat="1" applyFont="1" applyBorder="1" applyAlignment="1">
      <alignment wrapText="1"/>
      <protection/>
    </xf>
    <xf numFmtId="49" fontId="7" fillId="0" borderId="10" xfId="61" applyNumberFormat="1" applyFont="1" applyBorder="1" applyAlignment="1">
      <alignment wrapText="1"/>
      <protection/>
    </xf>
    <xf numFmtId="3" fontId="7" fillId="0" borderId="10" xfId="61" applyNumberFormat="1" applyFont="1" applyBorder="1">
      <alignment/>
      <protection/>
    </xf>
    <xf numFmtId="0" fontId="28" fillId="0" borderId="0" xfId="59" applyFont="1" applyFill="1" applyAlignment="1">
      <alignment horizontal="right"/>
      <protection/>
    </xf>
    <xf numFmtId="0" fontId="30" fillId="33" borderId="10" xfId="61" applyFont="1" applyFill="1" applyBorder="1" applyAlignment="1">
      <alignment wrapText="1"/>
      <protection/>
    </xf>
    <xf numFmtId="0" fontId="8" fillId="33" borderId="10" xfId="61" applyFont="1" applyFill="1" applyBorder="1" applyAlignment="1">
      <alignment wrapText="1"/>
      <protection/>
    </xf>
    <xf numFmtId="3" fontId="8" fillId="33" borderId="10" xfId="61" applyNumberFormat="1" applyFont="1" applyFill="1" applyBorder="1">
      <alignment/>
      <protection/>
    </xf>
    <xf numFmtId="0" fontId="2" fillId="0" borderId="0" xfId="59" applyFont="1" applyFill="1">
      <alignment/>
      <protection/>
    </xf>
    <xf numFmtId="0" fontId="30" fillId="0" borderId="10" xfId="61" applyFont="1" applyBorder="1" applyAlignment="1">
      <alignment wrapText="1"/>
      <protection/>
    </xf>
    <xf numFmtId="0" fontId="8" fillId="0" borderId="10" xfId="61" applyFont="1" applyBorder="1" applyAlignment="1">
      <alignment wrapText="1"/>
      <protection/>
    </xf>
    <xf numFmtId="3" fontId="8" fillId="0" borderId="10" xfId="61" applyNumberFormat="1" applyFont="1" applyBorder="1">
      <alignment/>
      <protection/>
    </xf>
    <xf numFmtId="0" fontId="2" fillId="0" borderId="10" xfId="61" applyFont="1" applyBorder="1" applyAlignment="1">
      <alignment wrapText="1"/>
      <protection/>
    </xf>
    <xf numFmtId="0" fontId="30" fillId="33" borderId="12" xfId="61" applyFont="1" applyFill="1" applyBorder="1" applyAlignment="1">
      <alignment wrapText="1"/>
      <protection/>
    </xf>
    <xf numFmtId="0" fontId="8" fillId="33" borderId="12" xfId="61" applyFont="1" applyFill="1" applyBorder="1" applyAlignment="1">
      <alignment wrapText="1"/>
      <protection/>
    </xf>
    <xf numFmtId="3" fontId="8" fillId="33" borderId="12" xfId="61" applyNumberFormat="1" applyFont="1" applyFill="1" applyBorder="1">
      <alignment/>
      <protection/>
    </xf>
    <xf numFmtId="0" fontId="18" fillId="36" borderId="72" xfId="61" applyFont="1" applyFill="1" applyBorder="1" applyAlignment="1">
      <alignment wrapText="1"/>
      <protection/>
    </xf>
    <xf numFmtId="0" fontId="18" fillId="36" borderId="73" xfId="61" applyFont="1" applyFill="1" applyBorder="1" applyAlignment="1">
      <alignment wrapText="1"/>
      <protection/>
    </xf>
    <xf numFmtId="3" fontId="18" fillId="36" borderId="74" xfId="61" applyNumberFormat="1" applyFont="1" applyFill="1" applyBorder="1">
      <alignment/>
      <protection/>
    </xf>
    <xf numFmtId="49" fontId="29" fillId="38" borderId="57" xfId="61" applyNumberFormat="1" applyFont="1" applyFill="1" applyBorder="1" applyAlignment="1">
      <alignment wrapText="1"/>
      <protection/>
    </xf>
    <xf numFmtId="0" fontId="18" fillId="38" borderId="57" xfId="59" applyFont="1" applyFill="1" applyBorder="1" applyAlignment="1">
      <alignment horizontal="center" wrapText="1"/>
      <protection/>
    </xf>
    <xf numFmtId="3" fontId="18" fillId="38" borderId="57" xfId="59" applyNumberFormat="1" applyFont="1" applyFill="1" applyBorder="1" applyAlignment="1">
      <alignment horizontal="center"/>
      <protection/>
    </xf>
    <xf numFmtId="0" fontId="30" fillId="0" borderId="13" xfId="61" applyFont="1" applyBorder="1" applyAlignment="1">
      <alignment wrapText="1"/>
      <protection/>
    </xf>
    <xf numFmtId="0" fontId="8" fillId="0" borderId="13" xfId="61" applyFont="1" applyBorder="1" applyAlignment="1">
      <alignment wrapText="1"/>
      <protection/>
    </xf>
    <xf numFmtId="3" fontId="8" fillId="0" borderId="13" xfId="61" applyNumberFormat="1" applyFont="1" applyBorder="1">
      <alignment/>
      <protection/>
    </xf>
    <xf numFmtId="49" fontId="2" fillId="0" borderId="12" xfId="61" applyNumberFormat="1" applyFont="1" applyBorder="1" applyAlignment="1">
      <alignment wrapText="1"/>
      <protection/>
    </xf>
    <xf numFmtId="49" fontId="7" fillId="0" borderId="12" xfId="61" applyNumberFormat="1" applyFont="1" applyBorder="1" applyAlignment="1">
      <alignment wrapText="1"/>
      <protection/>
    </xf>
    <xf numFmtId="3" fontId="7" fillId="0" borderId="12" xfId="61" applyNumberFormat="1" applyFont="1" applyBorder="1">
      <alignment/>
      <protection/>
    </xf>
    <xf numFmtId="0" fontId="2" fillId="0" borderId="12" xfId="61" applyFont="1" applyBorder="1" applyAlignment="1">
      <alignment wrapText="1"/>
      <protection/>
    </xf>
    <xf numFmtId="0" fontId="29" fillId="36" borderId="72" xfId="61" applyFont="1" applyFill="1" applyBorder="1" applyAlignment="1">
      <alignment wrapText="1"/>
      <protection/>
    </xf>
    <xf numFmtId="49" fontId="2" fillId="0" borderId="11" xfId="61" applyNumberFormat="1" applyFont="1" applyFill="1" applyBorder="1" applyAlignment="1">
      <alignment wrapText="1"/>
      <protection/>
    </xf>
    <xf numFmtId="49" fontId="7" fillId="0" borderId="11" xfId="61" applyNumberFormat="1" applyFont="1" applyFill="1" applyBorder="1" applyAlignment="1">
      <alignment wrapText="1"/>
      <protection/>
    </xf>
    <xf numFmtId="3" fontId="7" fillId="0" borderId="11" xfId="61" applyNumberFormat="1" applyFont="1" applyFill="1" applyBorder="1">
      <alignment/>
      <protection/>
    </xf>
    <xf numFmtId="0" fontId="2" fillId="0" borderId="10" xfId="61" applyFont="1" applyFill="1" applyBorder="1" applyAlignment="1">
      <alignment wrapText="1"/>
      <protection/>
    </xf>
    <xf numFmtId="49" fontId="7" fillId="0" borderId="10" xfId="61" applyNumberFormat="1" applyFont="1" applyFill="1" applyBorder="1" applyAlignment="1">
      <alignment wrapText="1"/>
      <protection/>
    </xf>
    <xf numFmtId="3" fontId="7" fillId="0" borderId="10" xfId="61" applyNumberFormat="1" applyFont="1" applyFill="1" applyBorder="1">
      <alignment/>
      <protection/>
    </xf>
    <xf numFmtId="0" fontId="2" fillId="0" borderId="12" xfId="61" applyFont="1" applyFill="1" applyBorder="1" applyAlignment="1">
      <alignment wrapText="1"/>
      <protection/>
    </xf>
    <xf numFmtId="49" fontId="7" fillId="0" borderId="12" xfId="61" applyNumberFormat="1" applyFont="1" applyFill="1" applyBorder="1" applyAlignment="1">
      <alignment wrapText="1"/>
      <protection/>
    </xf>
    <xf numFmtId="3" fontId="7" fillId="0" borderId="12" xfId="61" applyNumberFormat="1" applyFont="1" applyFill="1" applyBorder="1">
      <alignment/>
      <protection/>
    </xf>
    <xf numFmtId="0" fontId="29" fillId="36" borderId="57" xfId="61" applyFont="1" applyFill="1" applyBorder="1" applyAlignment="1">
      <alignment wrapText="1"/>
      <protection/>
    </xf>
    <xf numFmtId="0" fontId="18" fillId="36" borderId="57" xfId="61" applyFont="1" applyFill="1" applyBorder="1" applyAlignment="1">
      <alignment wrapText="1"/>
      <protection/>
    </xf>
    <xf numFmtId="3" fontId="18" fillId="36" borderId="57" xfId="61" applyNumberFormat="1" applyFont="1" applyFill="1" applyBorder="1">
      <alignment/>
      <protection/>
    </xf>
    <xf numFmtId="0" fontId="31" fillId="0" borderId="0" xfId="59" applyFont="1" applyAlignment="1">
      <alignment wrapText="1"/>
      <protection/>
    </xf>
    <xf numFmtId="3" fontId="31" fillId="0" borderId="0" xfId="59" applyNumberFormat="1" applyFont="1">
      <alignment/>
      <protection/>
    </xf>
    <xf numFmtId="0" fontId="29" fillId="38" borderId="57" xfId="59" applyFont="1" applyFill="1" applyBorder="1" applyAlignment="1">
      <alignment wrapText="1"/>
      <protection/>
    </xf>
    <xf numFmtId="49" fontId="2" fillId="0" borderId="11" xfId="61" applyNumberFormat="1" applyFont="1" applyBorder="1" applyAlignment="1">
      <alignment wrapText="1"/>
      <protection/>
    </xf>
    <xf numFmtId="49" fontId="7" fillId="0" borderId="11" xfId="61" applyNumberFormat="1" applyFont="1" applyBorder="1" applyAlignment="1">
      <alignment wrapText="1"/>
      <protection/>
    </xf>
    <xf numFmtId="3" fontId="7" fillId="0" borderId="11" xfId="61" applyNumberFormat="1" applyFont="1" applyBorder="1">
      <alignment/>
      <protection/>
    </xf>
    <xf numFmtId="0" fontId="29" fillId="38" borderId="58" xfId="59" applyFont="1" applyFill="1" applyBorder="1" applyAlignment="1">
      <alignment horizontal="left" wrapText="1"/>
      <protection/>
    </xf>
    <xf numFmtId="0" fontId="18" fillId="38" borderId="75" xfId="59" applyFont="1" applyFill="1" applyBorder="1" applyAlignment="1">
      <alignment horizontal="center" wrapText="1"/>
      <protection/>
    </xf>
    <xf numFmtId="3" fontId="18" fillId="38" borderId="59" xfId="59" applyNumberFormat="1" applyFont="1" applyFill="1" applyBorder="1" applyAlignment="1">
      <alignment horizontal="center"/>
      <protection/>
    </xf>
    <xf numFmtId="0" fontId="30" fillId="0" borderId="21" xfId="61" applyFont="1" applyBorder="1" applyAlignment="1">
      <alignment wrapText="1"/>
      <protection/>
    </xf>
    <xf numFmtId="3" fontId="8" fillId="0" borderId="22" xfId="61" applyNumberFormat="1" applyFont="1" applyBorder="1">
      <alignment/>
      <protection/>
    </xf>
    <xf numFmtId="0" fontId="30" fillId="0" borderId="0" xfId="59" applyFont="1">
      <alignment/>
      <protection/>
    </xf>
    <xf numFmtId="49" fontId="2" fillId="0" borderId="23" xfId="61" applyNumberFormat="1" applyFont="1" applyBorder="1" applyAlignment="1">
      <alignment wrapText="1"/>
      <protection/>
    </xf>
    <xf numFmtId="3" fontId="7" fillId="0" borderId="24" xfId="61" applyNumberFormat="1" applyFont="1" applyBorder="1">
      <alignment/>
      <protection/>
    </xf>
    <xf numFmtId="0" fontId="2" fillId="0" borderId="23" xfId="61" applyFont="1" applyBorder="1" applyAlignment="1">
      <alignment wrapText="1"/>
      <protection/>
    </xf>
    <xf numFmtId="0" fontId="30" fillId="33" borderId="23" xfId="61" applyFont="1" applyFill="1" applyBorder="1" applyAlignment="1">
      <alignment wrapText="1"/>
      <protection/>
    </xf>
    <xf numFmtId="49" fontId="8" fillId="33" borderId="10" xfId="61" applyNumberFormat="1" applyFont="1" applyFill="1" applyBorder="1" applyAlignment="1">
      <alignment wrapText="1"/>
      <protection/>
    </xf>
    <xf numFmtId="3" fontId="8" fillId="33" borderId="24" xfId="61" applyNumberFormat="1" applyFont="1" applyFill="1" applyBorder="1">
      <alignment/>
      <protection/>
    </xf>
    <xf numFmtId="0" fontId="30" fillId="0" borderId="23" xfId="61" applyFont="1" applyBorder="1" applyAlignment="1">
      <alignment wrapText="1"/>
      <protection/>
    </xf>
    <xf numFmtId="3" fontId="8" fillId="0" borderId="24" xfId="61" applyNumberFormat="1" applyFont="1" applyBorder="1">
      <alignment/>
      <protection/>
    </xf>
    <xf numFmtId="0" fontId="29" fillId="36" borderId="12" xfId="61" applyFont="1" applyFill="1" applyBorder="1" applyAlignment="1">
      <alignment wrapText="1"/>
      <protection/>
    </xf>
    <xf numFmtId="3" fontId="29" fillId="33" borderId="57" xfId="59" applyNumberFormat="1" applyFont="1" applyFill="1" applyBorder="1">
      <alignment/>
      <protection/>
    </xf>
    <xf numFmtId="0" fontId="29" fillId="38" borderId="58" xfId="59" applyFont="1" applyFill="1" applyBorder="1" applyAlignment="1">
      <alignment wrapText="1"/>
      <protection/>
    </xf>
    <xf numFmtId="0" fontId="29" fillId="39" borderId="47" xfId="61" applyFont="1" applyFill="1" applyBorder="1" applyAlignment="1">
      <alignment wrapText="1"/>
      <protection/>
    </xf>
    <xf numFmtId="0" fontId="18" fillId="39" borderId="64" xfId="61" applyFont="1" applyFill="1" applyBorder="1" applyAlignment="1">
      <alignment wrapText="1"/>
      <protection/>
    </xf>
    <xf numFmtId="3" fontId="18" fillId="39" borderId="45" xfId="61" applyNumberFormat="1" applyFont="1" applyFill="1" applyBorder="1">
      <alignment/>
      <protection/>
    </xf>
    <xf numFmtId="0" fontId="29" fillId="0" borderId="0" xfId="61" applyFont="1" applyFill="1" applyBorder="1" applyAlignment="1">
      <alignment wrapText="1"/>
      <protection/>
    </xf>
    <xf numFmtId="0" fontId="18" fillId="0" borderId="0" xfId="61" applyFont="1" applyFill="1" applyBorder="1" applyAlignment="1">
      <alignment wrapText="1"/>
      <protection/>
    </xf>
    <xf numFmtId="3" fontId="18" fillId="0" borderId="0" xfId="61" applyNumberFormat="1" applyFont="1" applyFill="1" applyBorder="1">
      <alignment/>
      <protection/>
    </xf>
    <xf numFmtId="0" fontId="30" fillId="33" borderId="62" xfId="61" applyFont="1" applyFill="1" applyBorder="1" applyAlignment="1">
      <alignment wrapText="1"/>
      <protection/>
    </xf>
    <xf numFmtId="3" fontId="8" fillId="33" borderId="63" xfId="61" applyNumberFormat="1" applyFont="1" applyFill="1" applyBorder="1">
      <alignment/>
      <protection/>
    </xf>
    <xf numFmtId="3" fontId="29" fillId="33" borderId="76" xfId="59" applyNumberFormat="1" applyFont="1" applyFill="1" applyBorder="1">
      <alignment/>
      <protection/>
    </xf>
    <xf numFmtId="0" fontId="32" fillId="0" borderId="0" xfId="58" applyFont="1">
      <alignment/>
      <protection/>
    </xf>
    <xf numFmtId="0" fontId="32" fillId="0" borderId="10" xfId="58" applyFont="1" applyBorder="1">
      <alignment/>
      <protection/>
    </xf>
    <xf numFmtId="0" fontId="32" fillId="0" borderId="10" xfId="58" applyFont="1" applyBorder="1" applyAlignment="1">
      <alignment horizontal="center" vertical="center" wrapText="1"/>
      <protection/>
    </xf>
    <xf numFmtId="0" fontId="32" fillId="0" borderId="10" xfId="58" applyFont="1" applyFill="1" applyBorder="1" applyAlignment="1">
      <alignment horizontal="center" vertical="center" wrapText="1"/>
      <protection/>
    </xf>
    <xf numFmtId="0" fontId="33" fillId="0" borderId="10" xfId="58" applyFont="1" applyBorder="1" applyAlignment="1">
      <alignment horizontal="center" vertical="center" wrapText="1"/>
      <protection/>
    </xf>
    <xf numFmtId="0" fontId="32" fillId="0" borderId="10" xfId="58" applyFont="1" applyBorder="1" applyAlignment="1">
      <alignment horizontal="center" vertical="center"/>
      <protection/>
    </xf>
    <xf numFmtId="0" fontId="33" fillId="0" borderId="10" xfId="58" applyFont="1" applyFill="1" applyBorder="1" applyAlignment="1">
      <alignment horizontal="center" vertical="center" wrapText="1"/>
      <protection/>
    </xf>
    <xf numFmtId="0" fontId="33" fillId="0" borderId="10" xfId="58" applyFont="1" applyBorder="1" applyAlignment="1">
      <alignment horizontal="center" vertical="center"/>
      <protection/>
    </xf>
    <xf numFmtId="0" fontId="32" fillId="0" borderId="0" xfId="58" applyFont="1" applyBorder="1">
      <alignment/>
      <protection/>
    </xf>
    <xf numFmtId="3" fontId="32" fillId="0" borderId="10" xfId="58" applyNumberFormat="1" applyFont="1" applyBorder="1" applyAlignment="1">
      <alignment vertical="center"/>
      <protection/>
    </xf>
    <xf numFmtId="3" fontId="33" fillId="0" borderId="10" xfId="58" applyNumberFormat="1" applyFont="1" applyBorder="1" applyAlignment="1">
      <alignment vertical="center"/>
      <protection/>
    </xf>
    <xf numFmtId="3" fontId="32" fillId="0" borderId="10" xfId="58" applyNumberFormat="1" applyFont="1" applyFill="1" applyBorder="1" applyAlignment="1">
      <alignment vertical="center"/>
      <protection/>
    </xf>
    <xf numFmtId="10" fontId="32" fillId="0" borderId="10" xfId="58" applyNumberFormat="1" applyFont="1" applyBorder="1" applyAlignment="1">
      <alignment vertical="center"/>
      <protection/>
    </xf>
    <xf numFmtId="10" fontId="32" fillId="0" borderId="10" xfId="58" applyNumberFormat="1" applyFont="1" applyFill="1" applyBorder="1" applyAlignment="1">
      <alignment vertical="center"/>
      <protection/>
    </xf>
    <xf numFmtId="10" fontId="33" fillId="0" borderId="10" xfId="58" applyNumberFormat="1" applyFont="1" applyBorder="1" applyAlignment="1">
      <alignment vertical="center"/>
      <protection/>
    </xf>
    <xf numFmtId="0" fontId="32" fillId="0" borderId="0" xfId="57" applyFont="1">
      <alignment/>
      <protection/>
    </xf>
    <xf numFmtId="0" fontId="1" fillId="0" borderId="0" xfId="57">
      <alignment/>
      <protection/>
    </xf>
    <xf numFmtId="0" fontId="32" fillId="0" borderId="10" xfId="57" applyFont="1" applyBorder="1">
      <alignment/>
      <protection/>
    </xf>
    <xf numFmtId="0" fontId="32" fillId="0" borderId="10" xfId="57" applyFont="1" applyBorder="1" applyAlignment="1">
      <alignment horizontal="center" vertical="center" wrapText="1"/>
      <protection/>
    </xf>
    <xf numFmtId="0" fontId="33" fillId="0" borderId="10" xfId="57" applyFont="1" applyBorder="1" applyAlignment="1">
      <alignment horizontal="center" vertical="center" wrapText="1"/>
      <protection/>
    </xf>
    <xf numFmtId="0" fontId="33" fillId="0" borderId="10" xfId="57" applyFont="1" applyBorder="1" applyAlignment="1">
      <alignment horizontal="center" vertical="center"/>
      <protection/>
    </xf>
    <xf numFmtId="0" fontId="32" fillId="0" borderId="10" xfId="57" applyFont="1" applyBorder="1" applyAlignment="1">
      <alignment horizontal="center" vertical="center"/>
      <protection/>
    </xf>
    <xf numFmtId="3" fontId="32" fillId="0" borderId="10" xfId="57" applyNumberFormat="1" applyFont="1" applyBorder="1" applyAlignment="1">
      <alignment vertical="center"/>
      <protection/>
    </xf>
    <xf numFmtId="3" fontId="33" fillId="0" borderId="10" xfId="57" applyNumberFormat="1" applyFont="1" applyBorder="1" applyAlignment="1">
      <alignment vertical="center"/>
      <protection/>
    </xf>
    <xf numFmtId="10" fontId="32" fillId="0" borderId="10" xfId="57" applyNumberFormat="1" applyFont="1" applyBorder="1" applyAlignment="1">
      <alignment vertical="center" wrapText="1"/>
      <protection/>
    </xf>
    <xf numFmtId="10" fontId="33" fillId="0" borderId="10" xfId="57" applyNumberFormat="1" applyFont="1" applyBorder="1" applyAlignment="1">
      <alignment vertical="center" wrapText="1"/>
      <protection/>
    </xf>
    <xf numFmtId="3" fontId="5" fillId="0" borderId="12" xfId="60" applyNumberFormat="1" applyFont="1" applyBorder="1" applyAlignment="1">
      <alignment horizontal="center" vertical="center" wrapText="1"/>
      <protection/>
    </xf>
    <xf numFmtId="3" fontId="5" fillId="0" borderId="77" xfId="60" applyNumberFormat="1" applyFont="1" applyBorder="1" applyAlignment="1">
      <alignment horizontal="center" vertical="center" wrapText="1"/>
      <protection/>
    </xf>
    <xf numFmtId="3" fontId="5" fillId="0" borderId="10" xfId="60" applyNumberFormat="1" applyFont="1" applyBorder="1" applyAlignment="1">
      <alignment horizontal="center" vertical="center" wrapText="1"/>
      <protection/>
    </xf>
    <xf numFmtId="3" fontId="5" fillId="0" borderId="19" xfId="60" applyNumberFormat="1" applyFont="1" applyBorder="1" applyAlignment="1">
      <alignment horizontal="center" vertical="center" wrapText="1"/>
      <protection/>
    </xf>
    <xf numFmtId="3" fontId="6" fillId="0" borderId="12" xfId="60" applyNumberFormat="1" applyFont="1" applyBorder="1" applyAlignment="1">
      <alignment horizontal="center" vertical="center" wrapText="1"/>
      <protection/>
    </xf>
    <xf numFmtId="3" fontId="6" fillId="0" borderId="77" xfId="60" applyNumberFormat="1" applyFont="1" applyBorder="1" applyAlignment="1">
      <alignment horizontal="center" vertical="center" wrapText="1"/>
      <protection/>
    </xf>
    <xf numFmtId="3" fontId="5" fillId="33" borderId="12" xfId="60" applyNumberFormat="1" applyFont="1" applyFill="1" applyBorder="1" applyAlignment="1">
      <alignment horizontal="center" vertical="center" wrapText="1"/>
      <protection/>
    </xf>
    <xf numFmtId="3" fontId="5" fillId="33" borderId="77" xfId="60" applyNumberFormat="1" applyFont="1" applyFill="1" applyBorder="1" applyAlignment="1">
      <alignment horizontal="center" vertical="center" wrapText="1"/>
      <protection/>
    </xf>
    <xf numFmtId="3" fontId="11" fillId="33" borderId="18" xfId="60" applyNumberFormat="1" applyFont="1" applyFill="1" applyBorder="1" applyAlignment="1">
      <alignment horizontal="right" vertical="center"/>
      <protection/>
    </xf>
    <xf numFmtId="3" fontId="11" fillId="33" borderId="55" xfId="60" applyNumberFormat="1" applyFont="1" applyFill="1" applyBorder="1" applyAlignment="1">
      <alignment horizontal="right" vertical="center"/>
      <protection/>
    </xf>
    <xf numFmtId="3" fontId="11" fillId="33" borderId="17" xfId="60" applyNumberFormat="1" applyFont="1" applyFill="1" applyBorder="1" applyAlignment="1">
      <alignment horizontal="right" vertical="center"/>
      <protection/>
    </xf>
    <xf numFmtId="3" fontId="11" fillId="33" borderId="18" xfId="60" applyNumberFormat="1" applyFont="1" applyFill="1" applyBorder="1" applyAlignment="1">
      <alignment horizontal="right" vertical="center" wrapText="1"/>
      <protection/>
    </xf>
    <xf numFmtId="3" fontId="11" fillId="33" borderId="55" xfId="60" applyNumberFormat="1" applyFont="1" applyFill="1" applyBorder="1" applyAlignment="1">
      <alignment horizontal="right" vertical="center" wrapText="1"/>
      <protection/>
    </xf>
    <xf numFmtId="3" fontId="11" fillId="33" borderId="17" xfId="60" applyNumberFormat="1" applyFont="1" applyFill="1" applyBorder="1" applyAlignment="1">
      <alignment horizontal="right" vertical="center" wrapText="1"/>
      <protection/>
    </xf>
    <xf numFmtId="3" fontId="11" fillId="33" borderId="10" xfId="60" applyNumberFormat="1" applyFont="1" applyFill="1" applyBorder="1" applyAlignment="1">
      <alignment horizontal="right" vertical="center"/>
      <protection/>
    </xf>
    <xf numFmtId="3" fontId="8" fillId="35" borderId="10" xfId="60" applyNumberFormat="1" applyFont="1" applyFill="1" applyBorder="1" applyAlignment="1">
      <alignment horizontal="right"/>
      <protection/>
    </xf>
    <xf numFmtId="3" fontId="11" fillId="33" borderId="78" xfId="60" applyNumberFormat="1" applyFont="1" applyFill="1" applyBorder="1" applyAlignment="1">
      <alignment horizontal="right" vertical="center"/>
      <protection/>
    </xf>
    <xf numFmtId="3" fontId="11" fillId="33" borderId="42" xfId="60" applyNumberFormat="1" applyFont="1" applyFill="1" applyBorder="1" applyAlignment="1">
      <alignment horizontal="right" vertical="center"/>
      <protection/>
    </xf>
    <xf numFmtId="3" fontId="11" fillId="33" borderId="79" xfId="60" applyNumberFormat="1" applyFont="1" applyFill="1" applyBorder="1" applyAlignment="1">
      <alignment horizontal="right" vertical="center"/>
      <protection/>
    </xf>
    <xf numFmtId="0" fontId="33" fillId="0" borderId="0" xfId="58" applyFont="1" applyAlignment="1">
      <alignment horizontal="center"/>
      <protection/>
    </xf>
    <xf numFmtId="0" fontId="33" fillId="0" borderId="10" xfId="58" applyFont="1" applyBorder="1" applyAlignment="1">
      <alignment horizontal="center" vertical="center" wrapText="1"/>
      <protection/>
    </xf>
    <xf numFmtId="0" fontId="33" fillId="0" borderId="0" xfId="57" applyFont="1" applyAlignment="1">
      <alignment horizontal="left"/>
      <protection/>
    </xf>
    <xf numFmtId="0" fontId="33" fillId="0" borderId="10" xfId="57" applyFont="1" applyBorder="1" applyAlignment="1">
      <alignment horizontal="center" vertical="center" wrapText="1"/>
      <protection/>
    </xf>
    <xf numFmtId="0" fontId="1" fillId="0" borderId="10" xfId="57" applyBorder="1">
      <alignment/>
      <protection/>
    </xf>
    <xf numFmtId="3" fontId="7" fillId="0" borderId="65" xfId="60" applyNumberFormat="1" applyFont="1" applyFill="1" applyBorder="1" applyAlignment="1">
      <alignment horizontal="left" vertical="center" wrapText="1"/>
      <protection/>
    </xf>
    <xf numFmtId="3" fontId="7" fillId="0" borderId="34" xfId="60" applyNumberFormat="1" applyFont="1" applyFill="1" applyBorder="1" applyAlignment="1">
      <alignment horizontal="left" vertical="center" wrapText="1"/>
      <protection/>
    </xf>
    <xf numFmtId="3" fontId="7" fillId="0" borderId="38" xfId="60" applyNumberFormat="1" applyFont="1" applyFill="1" applyBorder="1" applyAlignment="1">
      <alignment horizontal="left" vertical="center" wrapText="1"/>
      <protection/>
    </xf>
    <xf numFmtId="3" fontId="7" fillId="0" borderId="33" xfId="60" applyNumberFormat="1" applyFont="1" applyFill="1" applyBorder="1" applyAlignment="1">
      <alignment horizontal="left" vertical="center" wrapText="1"/>
      <protection/>
    </xf>
    <xf numFmtId="0" fontId="67" fillId="0" borderId="33" xfId="0" applyFont="1" applyFill="1" applyBorder="1" applyAlignment="1">
      <alignment vertical="center" wrapText="1"/>
    </xf>
    <xf numFmtId="0" fontId="67" fillId="0" borderId="34" xfId="0" applyFont="1" applyFill="1" applyBorder="1" applyAlignment="1">
      <alignment vertical="center" wrapText="1"/>
    </xf>
    <xf numFmtId="0" fontId="67" fillId="0" borderId="38" xfId="0" applyFont="1" applyFill="1" applyBorder="1" applyAlignment="1">
      <alignment vertical="center" wrapText="1"/>
    </xf>
    <xf numFmtId="3" fontId="7" fillId="0" borderId="32" xfId="60" applyNumberFormat="1" applyFont="1" applyFill="1" applyBorder="1" applyAlignment="1">
      <alignment vertical="center"/>
      <protection/>
    </xf>
    <xf numFmtId="3" fontId="7" fillId="0" borderId="35" xfId="60" applyNumberFormat="1" applyFont="1" applyFill="1" applyBorder="1" applyAlignment="1">
      <alignment vertical="center"/>
      <protection/>
    </xf>
    <xf numFmtId="3" fontId="7" fillId="0" borderId="37" xfId="60" applyNumberFormat="1" applyFont="1" applyFill="1" applyBorder="1" applyAlignment="1">
      <alignment vertical="center"/>
      <protection/>
    </xf>
    <xf numFmtId="49" fontId="7" fillId="0" borderId="13" xfId="42" applyNumberFormat="1" applyFont="1" applyFill="1" applyBorder="1" applyAlignment="1">
      <alignment horizontal="center" vertical="center" wrapText="1"/>
    </xf>
    <xf numFmtId="49" fontId="7" fillId="0" borderId="10" xfId="42" applyNumberFormat="1" applyFont="1" applyFill="1" applyBorder="1" applyAlignment="1">
      <alignment horizontal="center" vertical="center" wrapText="1"/>
    </xf>
    <xf numFmtId="49" fontId="7" fillId="0" borderId="19" xfId="42" applyNumberFormat="1" applyFont="1" applyFill="1" applyBorder="1" applyAlignment="1">
      <alignment horizontal="center" vertical="center" wrapText="1"/>
    </xf>
    <xf numFmtId="0" fontId="7" fillId="0" borderId="13" xfId="55" applyFont="1" applyFill="1" applyBorder="1" applyAlignment="1">
      <alignment vertical="center" wrapText="1"/>
      <protection/>
    </xf>
    <xf numFmtId="0" fontId="7" fillId="0" borderId="10" xfId="55" applyFont="1" applyFill="1" applyBorder="1" applyAlignment="1">
      <alignment vertical="center" wrapText="1"/>
      <protection/>
    </xf>
    <xf numFmtId="0" fontId="7" fillId="0" borderId="19" xfId="55" applyFont="1" applyFill="1" applyBorder="1" applyAlignment="1">
      <alignment vertical="center" wrapText="1"/>
      <protection/>
    </xf>
    <xf numFmtId="0" fontId="68" fillId="0" borderId="33" xfId="0" applyFont="1" applyFill="1" applyBorder="1" applyAlignment="1">
      <alignment vertical="center" wrapText="1"/>
    </xf>
    <xf numFmtId="0" fontId="68" fillId="0" borderId="34" xfId="0" applyFont="1" applyFill="1" applyBorder="1" applyAlignment="1">
      <alignment vertical="center" wrapText="1"/>
    </xf>
    <xf numFmtId="0" fontId="68" fillId="0" borderId="38" xfId="0" applyFont="1" applyFill="1" applyBorder="1" applyAlignment="1">
      <alignment vertical="center" wrapText="1"/>
    </xf>
    <xf numFmtId="3" fontId="7" fillId="0" borderId="13" xfId="60" applyNumberFormat="1" applyFont="1" applyFill="1" applyBorder="1" applyAlignment="1">
      <alignment vertical="center" wrapText="1"/>
      <protection/>
    </xf>
    <xf numFmtId="3" fontId="7" fillId="0" borderId="10" xfId="60" applyNumberFormat="1" applyFont="1" applyFill="1" applyBorder="1" applyAlignment="1">
      <alignment vertical="center" wrapText="1"/>
      <protection/>
    </xf>
    <xf numFmtId="3" fontId="7" fillId="0" borderId="19" xfId="60" applyNumberFormat="1" applyFont="1" applyFill="1" applyBorder="1" applyAlignment="1">
      <alignment vertical="center" wrapText="1"/>
      <protection/>
    </xf>
    <xf numFmtId="3" fontId="7" fillId="0" borderId="48" xfId="60" applyNumberFormat="1" applyFont="1" applyFill="1" applyBorder="1" applyAlignment="1">
      <alignment vertical="center"/>
      <protection/>
    </xf>
    <xf numFmtId="49" fontId="7" fillId="0" borderId="11" xfId="60" applyNumberFormat="1" applyFont="1" applyFill="1" applyBorder="1" applyAlignment="1">
      <alignment horizontal="center" vertical="center"/>
      <protection/>
    </xf>
    <xf numFmtId="49" fontId="7" fillId="0" borderId="10" xfId="60" applyNumberFormat="1" applyFont="1" applyFill="1" applyBorder="1" applyAlignment="1">
      <alignment horizontal="center" vertical="center"/>
      <protection/>
    </xf>
    <xf numFmtId="49" fontId="7" fillId="0" borderId="19" xfId="60" applyNumberFormat="1" applyFont="1" applyFill="1" applyBorder="1" applyAlignment="1">
      <alignment horizontal="center" vertical="center"/>
      <protection/>
    </xf>
    <xf numFmtId="3" fontId="7" fillId="0" borderId="11" xfId="60" applyNumberFormat="1" applyFont="1" applyFill="1" applyBorder="1" applyAlignment="1">
      <alignment vertical="center" wrapText="1"/>
      <protection/>
    </xf>
    <xf numFmtId="49" fontId="7" fillId="0" borderId="13" xfId="60" applyNumberFormat="1" applyFont="1" applyFill="1" applyBorder="1" applyAlignment="1">
      <alignment horizontal="center" vertical="center"/>
      <protection/>
    </xf>
    <xf numFmtId="3" fontId="8" fillId="0" borderId="13" xfId="60" applyNumberFormat="1" applyFont="1" applyFill="1" applyBorder="1" applyAlignment="1">
      <alignment horizontal="center" vertical="center" wrapText="1"/>
      <protection/>
    </xf>
    <xf numFmtId="3" fontId="8" fillId="0" borderId="19" xfId="60" applyNumberFormat="1" applyFont="1" applyFill="1" applyBorder="1" applyAlignment="1">
      <alignment horizontal="center" vertical="center" wrapText="1"/>
      <protection/>
    </xf>
    <xf numFmtId="3" fontId="7" fillId="0" borderId="78" xfId="60" applyNumberFormat="1" applyFont="1" applyFill="1" applyBorder="1" applyAlignment="1">
      <alignment horizontal="center" vertical="center" wrapText="1"/>
      <protection/>
    </xf>
    <xf numFmtId="3" fontId="7" fillId="0" borderId="14" xfId="60" applyNumberFormat="1" applyFont="1" applyFill="1" applyBorder="1" applyAlignment="1">
      <alignment horizontal="center" vertical="center" wrapText="1"/>
      <protection/>
    </xf>
    <xf numFmtId="3" fontId="8" fillId="0" borderId="32" xfId="60" applyNumberFormat="1" applyFont="1" applyFill="1" applyBorder="1" applyAlignment="1">
      <alignment horizontal="center" vertical="center" wrapText="1"/>
      <protection/>
    </xf>
    <xf numFmtId="3" fontId="8" fillId="0" borderId="37" xfId="60" applyNumberFormat="1" applyFont="1" applyFill="1" applyBorder="1" applyAlignment="1">
      <alignment horizontal="center" vertical="center" wrapText="1"/>
      <protection/>
    </xf>
    <xf numFmtId="3" fontId="8" fillId="0" borderId="33" xfId="60" applyNumberFormat="1" applyFont="1" applyFill="1" applyBorder="1" applyAlignment="1">
      <alignment horizontal="center" vertical="center" wrapText="1"/>
      <protection/>
    </xf>
    <xf numFmtId="3" fontId="8" fillId="0" borderId="38" xfId="60" applyNumberFormat="1" applyFont="1" applyFill="1" applyBorder="1" applyAlignment="1">
      <alignment horizontal="center" vertical="center" wrapText="1"/>
      <protection/>
    </xf>
    <xf numFmtId="0" fontId="13" fillId="33" borderId="80" xfId="56" applyFont="1" applyFill="1" applyBorder="1" applyAlignment="1">
      <alignment horizontal="left" wrapText="1"/>
      <protection/>
    </xf>
    <xf numFmtId="0" fontId="13" fillId="33" borderId="67" xfId="56" applyFont="1" applyFill="1" applyBorder="1" applyAlignment="1">
      <alignment horizontal="left" wrapText="1"/>
      <protection/>
    </xf>
    <xf numFmtId="0" fontId="13" fillId="0" borderId="81" xfId="56" applyFont="1" applyBorder="1" applyAlignment="1">
      <alignment horizontal="left" wrapText="1"/>
      <protection/>
    </xf>
    <xf numFmtId="0" fontId="13" fillId="33" borderId="80" xfId="56" applyFont="1" applyFill="1" applyBorder="1" applyAlignment="1">
      <alignment horizontal="left"/>
      <protection/>
    </xf>
    <xf numFmtId="0" fontId="13" fillId="33" borderId="67" xfId="56" applyFont="1" applyFill="1" applyBorder="1" applyAlignment="1">
      <alignment horizontal="left"/>
      <protection/>
    </xf>
    <xf numFmtId="0" fontId="13" fillId="40" borderId="80" xfId="56" applyFont="1" applyFill="1" applyBorder="1" applyAlignment="1">
      <alignment horizontal="left" wrapText="1"/>
      <protection/>
    </xf>
    <xf numFmtId="0" fontId="13" fillId="40" borderId="67" xfId="56" applyFont="1" applyFill="1" applyBorder="1" applyAlignment="1">
      <alignment horizontal="left" wrapText="1"/>
      <protection/>
    </xf>
    <xf numFmtId="0" fontId="14" fillId="36" borderId="28" xfId="56" applyFont="1" applyFill="1" applyBorder="1" applyAlignment="1">
      <alignment horizontal="left"/>
      <protection/>
    </xf>
    <xf numFmtId="0" fontId="14" fillId="36" borderId="17" xfId="56" applyFont="1" applyFill="1" applyBorder="1" applyAlignment="1">
      <alignment horizontal="left"/>
      <protection/>
    </xf>
    <xf numFmtId="0" fontId="14" fillId="36" borderId="82" xfId="56" applyFont="1" applyFill="1" applyBorder="1" applyAlignment="1">
      <alignment horizontal="left"/>
      <protection/>
    </xf>
    <xf numFmtId="0" fontId="14" fillId="36" borderId="82" xfId="56" applyFont="1" applyFill="1" applyBorder="1" applyAlignment="1">
      <alignment horizontal="left" wrapText="1"/>
      <protection/>
    </xf>
    <xf numFmtId="0" fontId="14" fillId="36" borderId="17" xfId="56" applyFont="1" applyFill="1" applyBorder="1" applyAlignment="1">
      <alignment horizontal="left" wrapText="1"/>
      <protection/>
    </xf>
    <xf numFmtId="0" fontId="14" fillId="33" borderId="29" xfId="56" applyFont="1" applyFill="1" applyBorder="1" applyAlignment="1">
      <alignment horizontal="left" wrapText="1"/>
      <protection/>
    </xf>
    <xf numFmtId="0" fontId="14" fillId="33" borderId="30" xfId="56" applyFont="1" applyFill="1" applyBorder="1" applyAlignment="1">
      <alignment horizontal="left" wrapText="1"/>
      <protection/>
    </xf>
    <xf numFmtId="0" fontId="5" fillId="36" borderId="82" xfId="56" applyFont="1" applyFill="1" applyBorder="1" applyAlignment="1">
      <alignment horizontal="left" wrapText="1"/>
      <protection/>
    </xf>
    <xf numFmtId="0" fontId="5" fillId="36" borderId="17" xfId="56" applyFont="1" applyFill="1" applyBorder="1" applyAlignment="1">
      <alignment horizontal="left" wrapText="1"/>
      <protection/>
    </xf>
    <xf numFmtId="0" fontId="29" fillId="33" borderId="83" xfId="59" applyFont="1" applyFill="1" applyBorder="1" applyAlignment="1">
      <alignment horizontal="center"/>
      <protection/>
    </xf>
    <xf numFmtId="0" fontId="29" fillId="33" borderId="84" xfId="59" applyFont="1" applyFill="1" applyBorder="1" applyAlignment="1">
      <alignment horizontal="center"/>
      <protection/>
    </xf>
    <xf numFmtId="0" fontId="18" fillId="33" borderId="76" xfId="59" applyFont="1" applyFill="1" applyBorder="1" applyAlignment="1">
      <alignment horizontal="center"/>
      <protection/>
    </xf>
  </cellXfs>
  <cellStyles count="55">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Figyelmeztetés"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Magyarázó szöveg" xfId="54"/>
    <cellStyle name="Normál 2" xfId="55"/>
    <cellStyle name="Normál 2 2" xfId="56"/>
    <cellStyle name="Normál 2_Szöv.besz.2008.mellékletek" xfId="57"/>
    <cellStyle name="Normál 3" xfId="58"/>
    <cellStyle name="Normál_2009. évi megyei beruházások felújítások_" xfId="59"/>
    <cellStyle name="Normál_Előirányzat-MgSzH 2007." xfId="60"/>
    <cellStyle name="Normál_Munka2" xfId="61"/>
    <cellStyle name="Összesen" xfId="62"/>
    <cellStyle name="Currency" xfId="63"/>
    <cellStyle name="Currency [0]" xfId="64"/>
    <cellStyle name="Rossz" xfId="65"/>
    <cellStyle name="Semleges" xfId="66"/>
    <cellStyle name="Számítás" xfId="67"/>
    <cellStyle name="Percen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E138"/>
  <sheetViews>
    <sheetView tabSelected="1" zoomScalePageLayoutView="0" workbookViewId="0" topLeftCell="H1">
      <pane ySplit="1" topLeftCell="A2" activePane="bottomLeft" state="frozen"/>
      <selection pane="topLeft" activeCell="H1" sqref="H1"/>
      <selection pane="bottomLeft" activeCell="H17" sqref="H17"/>
    </sheetView>
  </sheetViews>
  <sheetFormatPr defaultColWidth="9.140625" defaultRowHeight="15"/>
  <cols>
    <col min="1" max="1" width="16.421875" style="54" bestFit="1" customWidth="1"/>
    <col min="2" max="4" width="9.140625" style="10" customWidth="1"/>
    <col min="5" max="5" width="41.421875" style="8" bestFit="1" customWidth="1"/>
    <col min="6" max="30" width="10.7109375" style="8" customWidth="1"/>
    <col min="31" max="31" width="2.7109375" style="8" customWidth="1"/>
    <col min="32" max="16384" width="9.140625" style="8" customWidth="1"/>
  </cols>
  <sheetData>
    <row r="1" spans="1:30" s="1" customFormat="1" ht="12" customHeight="1">
      <c r="A1" s="375" t="s">
        <v>1</v>
      </c>
      <c r="B1" s="375" t="s">
        <v>2</v>
      </c>
      <c r="C1" s="375" t="s">
        <v>3</v>
      </c>
      <c r="D1" s="375" t="s">
        <v>4</v>
      </c>
      <c r="E1" s="375" t="s">
        <v>5</v>
      </c>
      <c r="F1" s="377" t="s">
        <v>6</v>
      </c>
      <c r="G1" s="377" t="s">
        <v>7</v>
      </c>
      <c r="H1" s="375" t="s">
        <v>8</v>
      </c>
      <c r="I1" s="375" t="s">
        <v>9</v>
      </c>
      <c r="J1" s="375" t="s">
        <v>37</v>
      </c>
      <c r="K1" s="375" t="s">
        <v>10</v>
      </c>
      <c r="L1" s="375" t="s">
        <v>12</v>
      </c>
      <c r="M1" s="375" t="s">
        <v>13</v>
      </c>
      <c r="N1" s="375" t="s">
        <v>14</v>
      </c>
      <c r="O1" s="375" t="s">
        <v>15</v>
      </c>
      <c r="P1" s="375" t="s">
        <v>16</v>
      </c>
      <c r="Q1" s="375" t="s">
        <v>17</v>
      </c>
      <c r="R1" s="379" t="s">
        <v>18</v>
      </c>
      <c r="S1" s="381" t="s">
        <v>19</v>
      </c>
      <c r="T1" s="375" t="s">
        <v>20</v>
      </c>
      <c r="U1" s="375" t="s">
        <v>21</v>
      </c>
      <c r="V1" s="375" t="s">
        <v>22</v>
      </c>
      <c r="W1" s="375" t="s">
        <v>23</v>
      </c>
      <c r="X1" s="375" t="s">
        <v>24</v>
      </c>
      <c r="Y1" s="375" t="s">
        <v>25</v>
      </c>
      <c r="Z1" s="375" t="s">
        <v>26</v>
      </c>
      <c r="AA1" s="375" t="s">
        <v>27</v>
      </c>
      <c r="AB1" s="375" t="s">
        <v>28</v>
      </c>
      <c r="AC1" s="375" t="s">
        <v>29</v>
      </c>
      <c r="AD1" s="381" t="s">
        <v>30</v>
      </c>
    </row>
    <row r="2" spans="1:30" s="2" customFormat="1" ht="12.75" thickBot="1">
      <c r="A2" s="376"/>
      <c r="B2" s="376"/>
      <c r="C2" s="376"/>
      <c r="D2" s="376"/>
      <c r="E2" s="376"/>
      <c r="F2" s="378"/>
      <c r="G2" s="378"/>
      <c r="H2" s="376"/>
      <c r="I2" s="376"/>
      <c r="J2" s="376"/>
      <c r="K2" s="376"/>
      <c r="L2" s="376"/>
      <c r="M2" s="376"/>
      <c r="N2" s="376"/>
      <c r="O2" s="376"/>
      <c r="P2" s="376"/>
      <c r="Q2" s="376"/>
      <c r="R2" s="380"/>
      <c r="S2" s="382"/>
      <c r="T2" s="376"/>
      <c r="U2" s="376"/>
      <c r="V2" s="376"/>
      <c r="W2" s="376"/>
      <c r="X2" s="376"/>
      <c r="Y2" s="376"/>
      <c r="Z2" s="376"/>
      <c r="AA2" s="376"/>
      <c r="AB2" s="376"/>
      <c r="AC2" s="376"/>
      <c r="AD2" s="382"/>
    </row>
    <row r="3" spans="1:31" s="5" customFormat="1" ht="12.75">
      <c r="A3" s="4" t="s">
        <v>38</v>
      </c>
      <c r="B3" s="12" t="s">
        <v>39</v>
      </c>
      <c r="C3" s="12" t="s">
        <v>40</v>
      </c>
      <c r="D3" s="12" t="s">
        <v>41</v>
      </c>
      <c r="E3" s="4" t="s">
        <v>42</v>
      </c>
      <c r="F3" s="4">
        <v>18204100</v>
      </c>
      <c r="G3" s="4">
        <v>5825300</v>
      </c>
      <c r="H3" s="4">
        <v>5921700</v>
      </c>
      <c r="I3" s="4"/>
      <c r="J3" s="4"/>
      <c r="K3" s="4"/>
      <c r="L3" s="4"/>
      <c r="M3" s="4"/>
      <c r="N3" s="4"/>
      <c r="O3" s="4"/>
      <c r="P3" s="4"/>
      <c r="Q3" s="13"/>
      <c r="R3" s="4"/>
      <c r="S3" s="14">
        <f>SUM(F3:R3)</f>
        <v>29951100</v>
      </c>
      <c r="T3" s="4">
        <v>13758000</v>
      </c>
      <c r="U3" s="4"/>
      <c r="V3" s="4"/>
      <c r="W3" s="4"/>
      <c r="X3" s="4"/>
      <c r="Y3" s="4"/>
      <c r="Z3" s="4"/>
      <c r="AA3" s="4">
        <v>16193100</v>
      </c>
      <c r="AB3" s="4"/>
      <c r="AC3" s="4"/>
      <c r="AD3" s="14">
        <f>SUM(T3:AC3)</f>
        <v>29951100</v>
      </c>
      <c r="AE3" s="15">
        <f>AD3-S3</f>
        <v>0</v>
      </c>
    </row>
    <row r="4" spans="1:31" s="5" customFormat="1" ht="12.75">
      <c r="A4" s="16" t="s">
        <v>43</v>
      </c>
      <c r="B4" s="17" t="s">
        <v>44</v>
      </c>
      <c r="C4" s="17" t="s">
        <v>40</v>
      </c>
      <c r="D4" s="17" t="s">
        <v>45</v>
      </c>
      <c r="E4" s="18" t="s">
        <v>46</v>
      </c>
      <c r="F4" s="4">
        <v>440550</v>
      </c>
      <c r="G4" s="4">
        <v>140976</v>
      </c>
      <c r="H4" s="4"/>
      <c r="I4" s="4"/>
      <c r="J4" s="4"/>
      <c r="K4" s="4"/>
      <c r="L4" s="4"/>
      <c r="M4" s="4"/>
      <c r="N4" s="4"/>
      <c r="O4" s="4"/>
      <c r="P4" s="4"/>
      <c r="Q4" s="4"/>
      <c r="R4" s="4"/>
      <c r="S4" s="14">
        <f>SUM(F4:R4)</f>
        <v>581526</v>
      </c>
      <c r="T4" s="4"/>
      <c r="U4" s="4"/>
      <c r="V4" s="4"/>
      <c r="W4" s="4"/>
      <c r="X4" s="4"/>
      <c r="Y4" s="4"/>
      <c r="Z4" s="4"/>
      <c r="AA4" s="4">
        <v>581526</v>
      </c>
      <c r="AB4" s="4"/>
      <c r="AC4" s="4"/>
      <c r="AD4" s="14">
        <f>SUM(T4:AC4)</f>
        <v>581526</v>
      </c>
      <c r="AE4" s="15">
        <f aca="true" t="shared" si="0" ref="AE4:AE132">AD4-S4</f>
        <v>0</v>
      </c>
    </row>
    <row r="5" spans="1:31" s="20" customFormat="1" ht="13.5">
      <c r="A5" s="383" t="s">
        <v>47</v>
      </c>
      <c r="B5" s="384"/>
      <c r="C5" s="384"/>
      <c r="D5" s="384"/>
      <c r="E5" s="385"/>
      <c r="F5" s="19">
        <f>SUM(F3:F4)</f>
        <v>18644650</v>
      </c>
      <c r="G5" s="19">
        <f aca="true" t="shared" si="1" ref="G5:AD5">SUM(G3:G4)</f>
        <v>5966276</v>
      </c>
      <c r="H5" s="19">
        <f t="shared" si="1"/>
        <v>5921700</v>
      </c>
      <c r="I5" s="19">
        <f t="shared" si="1"/>
        <v>0</v>
      </c>
      <c r="J5" s="19">
        <f t="shared" si="1"/>
        <v>0</v>
      </c>
      <c r="K5" s="19">
        <f t="shared" si="1"/>
        <v>0</v>
      </c>
      <c r="L5" s="19">
        <f t="shared" si="1"/>
        <v>0</v>
      </c>
      <c r="M5" s="19">
        <f t="shared" si="1"/>
        <v>0</v>
      </c>
      <c r="N5" s="19">
        <f t="shared" si="1"/>
        <v>0</v>
      </c>
      <c r="O5" s="19">
        <f t="shared" si="1"/>
        <v>0</v>
      </c>
      <c r="P5" s="19">
        <f t="shared" si="1"/>
        <v>0</v>
      </c>
      <c r="Q5" s="19">
        <f t="shared" si="1"/>
        <v>0</v>
      </c>
      <c r="R5" s="19">
        <f t="shared" si="1"/>
        <v>0</v>
      </c>
      <c r="S5" s="19">
        <f t="shared" si="1"/>
        <v>30532626</v>
      </c>
      <c r="T5" s="19">
        <f t="shared" si="1"/>
        <v>13758000</v>
      </c>
      <c r="U5" s="19">
        <f t="shared" si="1"/>
        <v>0</v>
      </c>
      <c r="V5" s="19">
        <f t="shared" si="1"/>
        <v>0</v>
      </c>
      <c r="W5" s="19">
        <f t="shared" si="1"/>
        <v>0</v>
      </c>
      <c r="X5" s="19">
        <f t="shared" si="1"/>
        <v>0</v>
      </c>
      <c r="Y5" s="19">
        <f t="shared" si="1"/>
        <v>0</v>
      </c>
      <c r="Z5" s="19">
        <f t="shared" si="1"/>
        <v>0</v>
      </c>
      <c r="AA5" s="19">
        <f t="shared" si="1"/>
        <v>16774626</v>
      </c>
      <c r="AB5" s="19">
        <f t="shared" si="1"/>
        <v>0</v>
      </c>
      <c r="AC5" s="19">
        <f t="shared" si="1"/>
        <v>0</v>
      </c>
      <c r="AD5" s="19">
        <f t="shared" si="1"/>
        <v>30532626</v>
      </c>
      <c r="AE5" s="15">
        <f t="shared" si="0"/>
        <v>0</v>
      </c>
    </row>
    <row r="6" spans="1:31" s="25" customFormat="1" ht="12.75">
      <c r="A6" s="21" t="s">
        <v>48</v>
      </c>
      <c r="B6" s="22" t="s">
        <v>49</v>
      </c>
      <c r="C6" s="22" t="s">
        <v>40</v>
      </c>
      <c r="D6" s="22" t="s">
        <v>45</v>
      </c>
      <c r="E6" s="23" t="s">
        <v>50</v>
      </c>
      <c r="F6" s="24"/>
      <c r="G6" s="24"/>
      <c r="H6" s="24">
        <v>-300000</v>
      </c>
      <c r="I6" s="24"/>
      <c r="J6" s="24"/>
      <c r="K6" s="24"/>
      <c r="L6" s="24"/>
      <c r="M6" s="24"/>
      <c r="N6" s="24"/>
      <c r="O6" s="24"/>
      <c r="P6" s="24"/>
      <c r="Q6" s="24"/>
      <c r="R6" s="24"/>
      <c r="S6" s="14">
        <f aca="true" t="shared" si="2" ref="S6:S71">SUM(F6:R6)</f>
        <v>-300000</v>
      </c>
      <c r="T6" s="24"/>
      <c r="U6" s="24"/>
      <c r="V6" s="24"/>
      <c r="W6" s="24"/>
      <c r="X6" s="24"/>
      <c r="Y6" s="24"/>
      <c r="Z6" s="24"/>
      <c r="AA6" s="24">
        <v>-300000</v>
      </c>
      <c r="AB6" s="24"/>
      <c r="AC6" s="24"/>
      <c r="AD6" s="14">
        <f aca="true" t="shared" si="3" ref="AD6:AD71">SUM(T6:AC6)</f>
        <v>-300000</v>
      </c>
      <c r="AE6" s="15">
        <f t="shared" si="0"/>
        <v>0</v>
      </c>
    </row>
    <row r="7" spans="1:31" s="5" customFormat="1" ht="12.75">
      <c r="A7" s="4" t="s">
        <v>51</v>
      </c>
      <c r="B7" s="17" t="s">
        <v>31</v>
      </c>
      <c r="C7" s="17" t="s">
        <v>40</v>
      </c>
      <c r="D7" s="17" t="s">
        <v>52</v>
      </c>
      <c r="E7" s="3" t="s">
        <v>53</v>
      </c>
      <c r="F7" s="3"/>
      <c r="G7" s="3"/>
      <c r="H7" s="3">
        <v>1336</v>
      </c>
      <c r="I7" s="3"/>
      <c r="J7" s="3"/>
      <c r="K7" s="3"/>
      <c r="L7" s="3"/>
      <c r="M7" s="3"/>
      <c r="N7" s="3"/>
      <c r="O7" s="3"/>
      <c r="P7" s="3"/>
      <c r="Q7" s="3"/>
      <c r="R7" s="4"/>
      <c r="S7" s="14">
        <f t="shared" si="2"/>
        <v>1336</v>
      </c>
      <c r="T7" s="3"/>
      <c r="U7" s="3"/>
      <c r="V7" s="3"/>
      <c r="W7" s="3"/>
      <c r="X7" s="3"/>
      <c r="Y7" s="3"/>
      <c r="Z7" s="3"/>
      <c r="AA7" s="3">
        <v>1336</v>
      </c>
      <c r="AB7" s="3"/>
      <c r="AC7" s="4"/>
      <c r="AD7" s="14">
        <f t="shared" si="3"/>
        <v>1336</v>
      </c>
      <c r="AE7" s="15">
        <f t="shared" si="0"/>
        <v>0</v>
      </c>
    </row>
    <row r="8" spans="1:31" s="5" customFormat="1" ht="12.75">
      <c r="A8" s="16" t="s">
        <v>54</v>
      </c>
      <c r="B8" s="17" t="s">
        <v>55</v>
      </c>
      <c r="C8" s="17" t="s">
        <v>40</v>
      </c>
      <c r="D8" s="17" t="s">
        <v>56</v>
      </c>
      <c r="E8" s="26" t="s">
        <v>57</v>
      </c>
      <c r="F8" s="3"/>
      <c r="G8" s="3"/>
      <c r="H8" s="3">
        <v>3000</v>
      </c>
      <c r="I8" s="3"/>
      <c r="J8" s="3"/>
      <c r="K8" s="3"/>
      <c r="L8" s="3"/>
      <c r="M8" s="3"/>
      <c r="N8" s="3"/>
      <c r="O8" s="3"/>
      <c r="P8" s="3">
        <v>8300</v>
      </c>
      <c r="Q8" s="3"/>
      <c r="R8" s="4"/>
      <c r="S8" s="14">
        <f t="shared" si="2"/>
        <v>11300</v>
      </c>
      <c r="T8" s="3"/>
      <c r="U8" s="3"/>
      <c r="V8" s="3"/>
      <c r="W8" s="3">
        <v>3000</v>
      </c>
      <c r="X8" s="3">
        <v>8300</v>
      </c>
      <c r="Y8" s="3"/>
      <c r="Z8" s="3"/>
      <c r="AA8" s="3"/>
      <c r="AB8" s="3"/>
      <c r="AC8" s="4"/>
      <c r="AD8" s="14">
        <f t="shared" si="3"/>
        <v>11300</v>
      </c>
      <c r="AE8" s="15">
        <f t="shared" si="0"/>
        <v>0</v>
      </c>
    </row>
    <row r="9" spans="1:31" s="27" customFormat="1" ht="13.5">
      <c r="A9" s="383" t="s">
        <v>58</v>
      </c>
      <c r="B9" s="384"/>
      <c r="C9" s="384"/>
      <c r="D9" s="384"/>
      <c r="E9" s="385"/>
      <c r="F9" s="19">
        <f>SUM(F6:F8)</f>
        <v>0</v>
      </c>
      <c r="G9" s="19">
        <f aca="true" t="shared" si="4" ref="G9:AD9">SUM(G6:G8)</f>
        <v>0</v>
      </c>
      <c r="H9" s="19">
        <f t="shared" si="4"/>
        <v>-295664</v>
      </c>
      <c r="I9" s="19">
        <f t="shared" si="4"/>
        <v>0</v>
      </c>
      <c r="J9" s="19">
        <f t="shared" si="4"/>
        <v>0</v>
      </c>
      <c r="K9" s="19">
        <f t="shared" si="4"/>
        <v>0</v>
      </c>
      <c r="L9" s="19">
        <f t="shared" si="4"/>
        <v>0</v>
      </c>
      <c r="M9" s="19">
        <f t="shared" si="4"/>
        <v>0</v>
      </c>
      <c r="N9" s="19">
        <f t="shared" si="4"/>
        <v>0</v>
      </c>
      <c r="O9" s="19">
        <f t="shared" si="4"/>
        <v>0</v>
      </c>
      <c r="P9" s="19">
        <f t="shared" si="4"/>
        <v>8300</v>
      </c>
      <c r="Q9" s="19">
        <f t="shared" si="4"/>
        <v>0</v>
      </c>
      <c r="R9" s="19">
        <f t="shared" si="4"/>
        <v>0</v>
      </c>
      <c r="S9" s="19">
        <f t="shared" si="4"/>
        <v>-287364</v>
      </c>
      <c r="T9" s="19">
        <f t="shared" si="4"/>
        <v>0</v>
      </c>
      <c r="U9" s="19">
        <f t="shared" si="4"/>
        <v>0</v>
      </c>
      <c r="V9" s="19">
        <f t="shared" si="4"/>
        <v>0</v>
      </c>
      <c r="W9" s="19">
        <f t="shared" si="4"/>
        <v>3000</v>
      </c>
      <c r="X9" s="19">
        <f t="shared" si="4"/>
        <v>8300</v>
      </c>
      <c r="Y9" s="19">
        <f t="shared" si="4"/>
        <v>0</v>
      </c>
      <c r="Z9" s="19">
        <f t="shared" si="4"/>
        <v>0</v>
      </c>
      <c r="AA9" s="19">
        <f t="shared" si="4"/>
        <v>-298664</v>
      </c>
      <c r="AB9" s="19">
        <f t="shared" si="4"/>
        <v>0</v>
      </c>
      <c r="AC9" s="19">
        <f t="shared" si="4"/>
        <v>0</v>
      </c>
      <c r="AD9" s="19">
        <f t="shared" si="4"/>
        <v>-287364</v>
      </c>
      <c r="AE9" s="15">
        <f t="shared" si="0"/>
        <v>0</v>
      </c>
    </row>
    <row r="10" spans="1:31" s="5" customFormat="1" ht="25.5">
      <c r="A10" s="6" t="s">
        <v>59</v>
      </c>
      <c r="B10" s="29" t="s">
        <v>60</v>
      </c>
      <c r="C10" s="30">
        <v>9100</v>
      </c>
      <c r="D10" s="30">
        <v>5</v>
      </c>
      <c r="E10" s="31" t="s">
        <v>61</v>
      </c>
      <c r="F10" s="4">
        <v>2306</v>
      </c>
      <c r="G10" s="4"/>
      <c r="H10" s="4">
        <v>196889</v>
      </c>
      <c r="I10" s="4"/>
      <c r="J10" s="4"/>
      <c r="K10" s="4"/>
      <c r="L10" s="4"/>
      <c r="M10" s="4"/>
      <c r="N10" s="4"/>
      <c r="O10" s="4"/>
      <c r="P10" s="4">
        <v>229594</v>
      </c>
      <c r="Q10" s="4"/>
      <c r="R10" s="4"/>
      <c r="S10" s="14">
        <f t="shared" si="2"/>
        <v>428789</v>
      </c>
      <c r="T10" s="3"/>
      <c r="U10" s="3">
        <v>174420</v>
      </c>
      <c r="V10" s="3">
        <v>24775</v>
      </c>
      <c r="W10" s="3"/>
      <c r="X10" s="3"/>
      <c r="Y10" s="3"/>
      <c r="Z10" s="3">
        <v>229594</v>
      </c>
      <c r="AA10" s="3"/>
      <c r="AB10" s="3"/>
      <c r="AC10" s="3"/>
      <c r="AD10" s="14">
        <f t="shared" si="3"/>
        <v>428789</v>
      </c>
      <c r="AE10" s="15">
        <f t="shared" si="0"/>
        <v>0</v>
      </c>
    </row>
    <row r="11" spans="1:31" s="5" customFormat="1" ht="12.75">
      <c r="A11" s="6" t="s">
        <v>62</v>
      </c>
      <c r="B11" s="29" t="s">
        <v>60</v>
      </c>
      <c r="C11" s="30">
        <v>9100</v>
      </c>
      <c r="D11" s="30">
        <v>5</v>
      </c>
      <c r="E11" s="28" t="s">
        <v>63</v>
      </c>
      <c r="F11" s="3"/>
      <c r="G11" s="3"/>
      <c r="H11" s="3">
        <v>79341</v>
      </c>
      <c r="I11" s="3"/>
      <c r="J11" s="3"/>
      <c r="K11" s="3"/>
      <c r="L11" s="3"/>
      <c r="M11" s="3"/>
      <c r="N11" s="3"/>
      <c r="O11" s="3"/>
      <c r="P11" s="3"/>
      <c r="Q11" s="3"/>
      <c r="R11" s="3"/>
      <c r="S11" s="14">
        <f t="shared" si="2"/>
        <v>79341</v>
      </c>
      <c r="T11" s="3"/>
      <c r="U11" s="3"/>
      <c r="V11" s="3"/>
      <c r="W11" s="3">
        <v>79341</v>
      </c>
      <c r="X11" s="3"/>
      <c r="Y11" s="3"/>
      <c r="Z11" s="3"/>
      <c r="AA11" s="3"/>
      <c r="AB11" s="3"/>
      <c r="AC11" s="3"/>
      <c r="AD11" s="14">
        <f t="shared" si="3"/>
        <v>79341</v>
      </c>
      <c r="AE11" s="15">
        <f t="shared" si="0"/>
        <v>0</v>
      </c>
    </row>
    <row r="12" spans="1:31" s="5" customFormat="1" ht="12.75">
      <c r="A12" s="6"/>
      <c r="B12" s="29" t="s">
        <v>60</v>
      </c>
      <c r="C12" s="30"/>
      <c r="D12" s="30">
        <v>4</v>
      </c>
      <c r="E12" s="28" t="s">
        <v>64</v>
      </c>
      <c r="F12" s="3"/>
      <c r="G12" s="3"/>
      <c r="H12" s="3">
        <v>3696</v>
      </c>
      <c r="I12" s="3"/>
      <c r="J12" s="3"/>
      <c r="K12" s="3"/>
      <c r="L12" s="3"/>
      <c r="M12" s="3"/>
      <c r="N12" s="3"/>
      <c r="O12" s="3"/>
      <c r="P12" s="3">
        <v>4902</v>
      </c>
      <c r="Q12" s="3"/>
      <c r="R12" s="3"/>
      <c r="S12" s="14">
        <f t="shared" si="2"/>
        <v>8598</v>
      </c>
      <c r="T12" s="3"/>
      <c r="U12" s="3"/>
      <c r="V12" s="3"/>
      <c r="W12" s="3">
        <v>3696</v>
      </c>
      <c r="X12" s="3">
        <v>4902</v>
      </c>
      <c r="Y12" s="3"/>
      <c r="Z12" s="3"/>
      <c r="AA12" s="3"/>
      <c r="AB12" s="3"/>
      <c r="AC12" s="3"/>
      <c r="AD12" s="14">
        <f t="shared" si="3"/>
        <v>8598</v>
      </c>
      <c r="AE12" s="15">
        <f t="shared" si="0"/>
        <v>0</v>
      </c>
    </row>
    <row r="13" spans="1:31" s="5" customFormat="1" ht="25.5">
      <c r="A13" s="6" t="s">
        <v>65</v>
      </c>
      <c r="B13" s="29" t="s">
        <v>66</v>
      </c>
      <c r="C13" s="33" t="s">
        <v>67</v>
      </c>
      <c r="D13" s="30">
        <v>5</v>
      </c>
      <c r="E13" s="31" t="s">
        <v>68</v>
      </c>
      <c r="F13" s="3"/>
      <c r="G13" s="3"/>
      <c r="H13" s="3">
        <v>452809</v>
      </c>
      <c r="I13" s="3"/>
      <c r="J13" s="3">
        <v>3000</v>
      </c>
      <c r="K13" s="3"/>
      <c r="L13" s="3"/>
      <c r="M13" s="3"/>
      <c r="N13" s="3"/>
      <c r="O13" s="3"/>
      <c r="P13" s="3"/>
      <c r="Q13" s="3"/>
      <c r="R13" s="3"/>
      <c r="S13" s="14">
        <f t="shared" si="2"/>
        <v>455809</v>
      </c>
      <c r="T13" s="3"/>
      <c r="U13" s="3">
        <v>93068</v>
      </c>
      <c r="V13" s="3">
        <v>362741</v>
      </c>
      <c r="W13" s="3"/>
      <c r="X13" s="3"/>
      <c r="Y13" s="3"/>
      <c r="Z13" s="3"/>
      <c r="AA13" s="3"/>
      <c r="AB13" s="3"/>
      <c r="AC13" s="3"/>
      <c r="AD13" s="14">
        <f t="shared" si="3"/>
        <v>455809</v>
      </c>
      <c r="AE13" s="15">
        <f t="shared" si="0"/>
        <v>0</v>
      </c>
    </row>
    <row r="14" spans="1:31" s="5" customFormat="1" ht="25.5">
      <c r="A14" s="6" t="s">
        <v>69</v>
      </c>
      <c r="B14" s="29" t="s">
        <v>32</v>
      </c>
      <c r="C14" s="30">
        <v>9100</v>
      </c>
      <c r="D14" s="30">
        <v>5</v>
      </c>
      <c r="E14" s="31" t="s">
        <v>70</v>
      </c>
      <c r="F14" s="3"/>
      <c r="G14" s="3"/>
      <c r="H14" s="3">
        <v>-8732</v>
      </c>
      <c r="I14" s="3"/>
      <c r="J14" s="3">
        <v>7439</v>
      </c>
      <c r="K14" s="3"/>
      <c r="L14" s="3"/>
      <c r="M14" s="3"/>
      <c r="N14" s="3"/>
      <c r="O14" s="3">
        <v>1115</v>
      </c>
      <c r="P14" s="3">
        <v>178</v>
      </c>
      <c r="Q14" s="3"/>
      <c r="R14" s="3"/>
      <c r="S14" s="14">
        <f t="shared" si="2"/>
        <v>0</v>
      </c>
      <c r="T14" s="3"/>
      <c r="U14" s="3"/>
      <c r="V14" s="3"/>
      <c r="W14" s="3"/>
      <c r="X14" s="3"/>
      <c r="Y14" s="3"/>
      <c r="Z14" s="3"/>
      <c r="AA14" s="3"/>
      <c r="AB14" s="3"/>
      <c r="AC14" s="3"/>
      <c r="AD14" s="14">
        <f t="shared" si="3"/>
        <v>0</v>
      </c>
      <c r="AE14" s="15">
        <f t="shared" si="0"/>
        <v>0</v>
      </c>
    </row>
    <row r="15" spans="1:31" s="25" customFormat="1" ht="12.75">
      <c r="A15" s="37" t="s">
        <v>71</v>
      </c>
      <c r="B15" s="35" t="s">
        <v>32</v>
      </c>
      <c r="C15" s="36">
        <v>9100</v>
      </c>
      <c r="D15" s="36">
        <v>2</v>
      </c>
      <c r="E15" s="34" t="s">
        <v>50</v>
      </c>
      <c r="F15" s="37"/>
      <c r="G15" s="37"/>
      <c r="H15" s="37">
        <v>-50000</v>
      </c>
      <c r="I15" s="37"/>
      <c r="J15" s="37"/>
      <c r="K15" s="37"/>
      <c r="L15" s="37"/>
      <c r="M15" s="37"/>
      <c r="N15" s="37"/>
      <c r="O15" s="37"/>
      <c r="P15" s="37"/>
      <c r="Q15" s="37"/>
      <c r="R15" s="37"/>
      <c r="S15" s="14">
        <f t="shared" si="2"/>
        <v>-50000</v>
      </c>
      <c r="T15" s="37"/>
      <c r="U15" s="37"/>
      <c r="V15" s="37"/>
      <c r="W15" s="37"/>
      <c r="X15" s="37"/>
      <c r="Y15" s="37"/>
      <c r="Z15" s="37"/>
      <c r="AA15" s="37">
        <v>-50000</v>
      </c>
      <c r="AB15" s="37"/>
      <c r="AC15" s="37"/>
      <c r="AD15" s="14">
        <f t="shared" si="3"/>
        <v>-50000</v>
      </c>
      <c r="AE15" s="15">
        <f t="shared" si="0"/>
        <v>0</v>
      </c>
    </row>
    <row r="16" spans="1:31" s="5" customFormat="1" ht="12.75">
      <c r="A16" s="6" t="s">
        <v>72</v>
      </c>
      <c r="B16" s="29" t="s">
        <v>73</v>
      </c>
      <c r="C16" s="30">
        <v>9100</v>
      </c>
      <c r="D16" s="30">
        <v>5</v>
      </c>
      <c r="E16" s="28" t="s">
        <v>74</v>
      </c>
      <c r="F16" s="3"/>
      <c r="G16" s="3"/>
      <c r="H16" s="3">
        <v>-1375</v>
      </c>
      <c r="I16" s="3"/>
      <c r="J16" s="3"/>
      <c r="K16" s="3"/>
      <c r="L16" s="3"/>
      <c r="M16" s="3"/>
      <c r="N16" s="3"/>
      <c r="O16" s="3"/>
      <c r="P16" s="3">
        <v>1375</v>
      </c>
      <c r="Q16" s="3"/>
      <c r="R16" s="3"/>
      <c r="S16" s="14">
        <f t="shared" si="2"/>
        <v>0</v>
      </c>
      <c r="T16" s="3"/>
      <c r="U16" s="3"/>
      <c r="V16" s="3"/>
      <c r="W16" s="3"/>
      <c r="X16" s="3"/>
      <c r="Y16" s="3"/>
      <c r="Z16" s="3"/>
      <c r="AA16" s="3"/>
      <c r="AB16" s="3"/>
      <c r="AC16" s="3"/>
      <c r="AD16" s="14">
        <f t="shared" si="3"/>
        <v>0</v>
      </c>
      <c r="AE16" s="15">
        <f t="shared" si="0"/>
        <v>0</v>
      </c>
    </row>
    <row r="17" spans="1:31" s="5" customFormat="1" ht="25.5">
      <c r="A17" s="6" t="s">
        <v>75</v>
      </c>
      <c r="B17" s="29" t="s">
        <v>76</v>
      </c>
      <c r="C17" s="30">
        <v>9100</v>
      </c>
      <c r="D17" s="30">
        <v>5</v>
      </c>
      <c r="E17" s="31" t="s">
        <v>77</v>
      </c>
      <c r="F17" s="3"/>
      <c r="G17" s="3"/>
      <c r="H17" s="3">
        <v>-1227</v>
      </c>
      <c r="I17" s="3"/>
      <c r="J17" s="3"/>
      <c r="K17" s="3"/>
      <c r="L17" s="3"/>
      <c r="M17" s="3"/>
      <c r="N17" s="3"/>
      <c r="O17" s="3"/>
      <c r="P17" s="3">
        <v>1227</v>
      </c>
      <c r="Q17" s="3"/>
      <c r="R17" s="3"/>
      <c r="S17" s="14">
        <f t="shared" si="2"/>
        <v>0</v>
      </c>
      <c r="T17" s="3"/>
      <c r="U17" s="3"/>
      <c r="V17" s="3"/>
      <c r="W17" s="3"/>
      <c r="X17" s="3"/>
      <c r="Y17" s="3"/>
      <c r="Z17" s="3"/>
      <c r="AA17" s="3"/>
      <c r="AB17" s="3"/>
      <c r="AC17" s="3"/>
      <c r="AD17" s="14">
        <f t="shared" si="3"/>
        <v>0</v>
      </c>
      <c r="AE17" s="15">
        <f t="shared" si="0"/>
        <v>0</v>
      </c>
    </row>
    <row r="18" spans="1:31" s="5" customFormat="1" ht="12.75">
      <c r="A18" s="6" t="s">
        <v>78</v>
      </c>
      <c r="B18" s="29" t="s">
        <v>76</v>
      </c>
      <c r="C18" s="30"/>
      <c r="D18" s="30">
        <v>5</v>
      </c>
      <c r="E18" s="31" t="s">
        <v>79</v>
      </c>
      <c r="F18" s="3">
        <v>20700</v>
      </c>
      <c r="G18" s="3">
        <v>5019</v>
      </c>
      <c r="H18" s="3">
        <v>120445</v>
      </c>
      <c r="I18" s="3"/>
      <c r="J18" s="3"/>
      <c r="K18" s="3">
        <v>25748</v>
      </c>
      <c r="L18" s="3"/>
      <c r="M18" s="3"/>
      <c r="N18" s="3"/>
      <c r="O18" s="3"/>
      <c r="P18" s="3">
        <v>5132</v>
      </c>
      <c r="Q18" s="3"/>
      <c r="R18" s="3"/>
      <c r="S18" s="14">
        <f t="shared" si="2"/>
        <v>177044</v>
      </c>
      <c r="T18" s="3"/>
      <c r="U18" s="3"/>
      <c r="V18" s="3"/>
      <c r="W18" s="3"/>
      <c r="X18" s="3"/>
      <c r="Y18" s="3"/>
      <c r="Z18" s="3"/>
      <c r="AA18" s="3"/>
      <c r="AB18" s="3">
        <v>177044</v>
      </c>
      <c r="AC18" s="3"/>
      <c r="AD18" s="14">
        <f t="shared" si="3"/>
        <v>177044</v>
      </c>
      <c r="AE18" s="15">
        <f t="shared" si="0"/>
        <v>0</v>
      </c>
    </row>
    <row r="19" spans="1:31" s="5" customFormat="1" ht="12.75">
      <c r="A19" s="6" t="s">
        <v>80</v>
      </c>
      <c r="B19" s="29" t="s">
        <v>81</v>
      </c>
      <c r="C19" s="30"/>
      <c r="D19" s="30">
        <v>5</v>
      </c>
      <c r="E19" s="31" t="s">
        <v>82</v>
      </c>
      <c r="F19" s="3"/>
      <c r="G19" s="3"/>
      <c r="H19" s="3">
        <v>25791</v>
      </c>
      <c r="I19" s="3"/>
      <c r="J19" s="3"/>
      <c r="K19" s="3"/>
      <c r="L19" s="3"/>
      <c r="M19" s="3"/>
      <c r="N19" s="3"/>
      <c r="O19" s="3"/>
      <c r="P19" s="3"/>
      <c r="Q19" s="3"/>
      <c r="R19" s="3"/>
      <c r="S19" s="14">
        <f t="shared" si="2"/>
        <v>25791</v>
      </c>
      <c r="T19" s="3"/>
      <c r="U19" s="3"/>
      <c r="V19" s="3"/>
      <c r="W19" s="3">
        <v>25791</v>
      </c>
      <c r="X19" s="3"/>
      <c r="Y19" s="3"/>
      <c r="Z19" s="3"/>
      <c r="AA19" s="3"/>
      <c r="AB19" s="3"/>
      <c r="AC19" s="3"/>
      <c r="AD19" s="14">
        <f t="shared" si="3"/>
        <v>25791</v>
      </c>
      <c r="AE19" s="15">
        <f t="shared" si="0"/>
        <v>0</v>
      </c>
    </row>
    <row r="20" spans="1:31" s="5" customFormat="1" ht="13.5">
      <c r="A20" s="383" t="s">
        <v>83</v>
      </c>
      <c r="B20" s="384"/>
      <c r="C20" s="384"/>
      <c r="D20" s="384"/>
      <c r="E20" s="385"/>
      <c r="F20" s="19">
        <f>SUM(F10:F19)</f>
        <v>23006</v>
      </c>
      <c r="G20" s="19">
        <f aca="true" t="shared" si="5" ref="G20:AD20">SUM(G10:G19)</f>
        <v>5019</v>
      </c>
      <c r="H20" s="19">
        <f t="shared" si="5"/>
        <v>817637</v>
      </c>
      <c r="I20" s="19">
        <f t="shared" si="5"/>
        <v>0</v>
      </c>
      <c r="J20" s="19">
        <f t="shared" si="5"/>
        <v>10439</v>
      </c>
      <c r="K20" s="19">
        <f t="shared" si="5"/>
        <v>25748</v>
      </c>
      <c r="L20" s="19">
        <f t="shared" si="5"/>
        <v>0</v>
      </c>
      <c r="M20" s="19">
        <f t="shared" si="5"/>
        <v>0</v>
      </c>
      <c r="N20" s="19">
        <f t="shared" si="5"/>
        <v>0</v>
      </c>
      <c r="O20" s="19">
        <f t="shared" si="5"/>
        <v>1115</v>
      </c>
      <c r="P20" s="19">
        <f t="shared" si="5"/>
        <v>242408</v>
      </c>
      <c r="Q20" s="19">
        <f t="shared" si="5"/>
        <v>0</v>
      </c>
      <c r="R20" s="19">
        <f t="shared" si="5"/>
        <v>0</v>
      </c>
      <c r="S20" s="19">
        <f t="shared" si="5"/>
        <v>1125372</v>
      </c>
      <c r="T20" s="19">
        <f t="shared" si="5"/>
        <v>0</v>
      </c>
      <c r="U20" s="19">
        <f t="shared" si="5"/>
        <v>267488</v>
      </c>
      <c r="V20" s="19">
        <f t="shared" si="5"/>
        <v>387516</v>
      </c>
      <c r="W20" s="19">
        <f t="shared" si="5"/>
        <v>108828</v>
      </c>
      <c r="X20" s="19">
        <f t="shared" si="5"/>
        <v>4902</v>
      </c>
      <c r="Y20" s="19">
        <f t="shared" si="5"/>
        <v>0</v>
      </c>
      <c r="Z20" s="19">
        <f t="shared" si="5"/>
        <v>229594</v>
      </c>
      <c r="AA20" s="19">
        <f t="shared" si="5"/>
        <v>-50000</v>
      </c>
      <c r="AB20" s="19">
        <f t="shared" si="5"/>
        <v>177044</v>
      </c>
      <c r="AC20" s="19">
        <f t="shared" si="5"/>
        <v>0</v>
      </c>
      <c r="AD20" s="19">
        <f t="shared" si="5"/>
        <v>1125372</v>
      </c>
      <c r="AE20" s="15">
        <f t="shared" si="0"/>
        <v>0</v>
      </c>
    </row>
    <row r="21" spans="1:31" s="5" customFormat="1" ht="12.75">
      <c r="A21" s="6" t="s">
        <v>84</v>
      </c>
      <c r="B21" s="29" t="s">
        <v>85</v>
      </c>
      <c r="C21" s="30">
        <v>9100</v>
      </c>
      <c r="D21" s="30">
        <v>5</v>
      </c>
      <c r="E21" s="31" t="s">
        <v>86</v>
      </c>
      <c r="F21" s="3"/>
      <c r="G21" s="3"/>
      <c r="H21" s="3">
        <v>-1350</v>
      </c>
      <c r="I21" s="3"/>
      <c r="J21" s="3"/>
      <c r="K21" s="3"/>
      <c r="L21" s="3"/>
      <c r="M21" s="3"/>
      <c r="N21" s="3"/>
      <c r="O21" s="3">
        <v>585</v>
      </c>
      <c r="P21" s="3">
        <v>765</v>
      </c>
      <c r="Q21" s="3"/>
      <c r="R21" s="3"/>
      <c r="S21" s="14">
        <f t="shared" si="2"/>
        <v>0</v>
      </c>
      <c r="T21" s="3"/>
      <c r="U21" s="3"/>
      <c r="V21" s="3"/>
      <c r="W21" s="3"/>
      <c r="X21" s="3"/>
      <c r="Y21" s="3"/>
      <c r="Z21" s="3"/>
      <c r="AA21" s="3"/>
      <c r="AB21" s="3"/>
      <c r="AC21" s="3"/>
      <c r="AD21" s="14">
        <f t="shared" si="3"/>
        <v>0</v>
      </c>
      <c r="AE21" s="15">
        <f t="shared" si="0"/>
        <v>0</v>
      </c>
    </row>
    <row r="22" spans="1:31" s="5" customFormat="1" ht="25.5">
      <c r="A22" s="6" t="s">
        <v>87</v>
      </c>
      <c r="B22" s="29" t="s">
        <v>88</v>
      </c>
      <c r="C22" s="33" t="s">
        <v>89</v>
      </c>
      <c r="D22" s="30">
        <v>5</v>
      </c>
      <c r="E22" s="31" t="s">
        <v>90</v>
      </c>
      <c r="F22" s="3">
        <v>5095</v>
      </c>
      <c r="G22" s="3">
        <v>260</v>
      </c>
      <c r="H22" s="3">
        <v>144567</v>
      </c>
      <c r="I22" s="3"/>
      <c r="J22" s="3"/>
      <c r="K22" s="3"/>
      <c r="L22" s="3"/>
      <c r="M22" s="3"/>
      <c r="N22" s="3"/>
      <c r="O22" s="3"/>
      <c r="P22" s="3"/>
      <c r="Q22" s="3"/>
      <c r="R22" s="3"/>
      <c r="S22" s="14">
        <f t="shared" si="2"/>
        <v>149922</v>
      </c>
      <c r="T22" s="3"/>
      <c r="U22" s="3">
        <v>96838</v>
      </c>
      <c r="V22" s="3">
        <v>53084</v>
      </c>
      <c r="W22" s="3"/>
      <c r="X22" s="3"/>
      <c r="Y22" s="3"/>
      <c r="Z22" s="3"/>
      <c r="AA22" s="3"/>
      <c r="AB22" s="3"/>
      <c r="AC22" s="3"/>
      <c r="AD22" s="14">
        <f t="shared" si="3"/>
        <v>149922</v>
      </c>
      <c r="AE22" s="15">
        <f t="shared" si="0"/>
        <v>0</v>
      </c>
    </row>
    <row r="23" spans="1:31" s="5" customFormat="1" ht="12.75">
      <c r="A23" s="6" t="s">
        <v>91</v>
      </c>
      <c r="B23" s="29" t="s">
        <v>88</v>
      </c>
      <c r="C23" s="30">
        <v>9100</v>
      </c>
      <c r="D23" s="30">
        <v>5</v>
      </c>
      <c r="E23" s="31" t="s">
        <v>92</v>
      </c>
      <c r="F23" s="3"/>
      <c r="G23" s="3"/>
      <c r="H23" s="3">
        <v>-562</v>
      </c>
      <c r="I23" s="3"/>
      <c r="J23" s="3"/>
      <c r="K23" s="3"/>
      <c r="L23" s="3"/>
      <c r="M23" s="3"/>
      <c r="N23" s="3"/>
      <c r="O23" s="3"/>
      <c r="P23" s="3">
        <v>562</v>
      </c>
      <c r="Q23" s="3"/>
      <c r="R23" s="3"/>
      <c r="S23" s="14">
        <f t="shared" si="2"/>
        <v>0</v>
      </c>
      <c r="T23" s="3"/>
      <c r="U23" s="3"/>
      <c r="V23" s="3"/>
      <c r="W23" s="3"/>
      <c r="X23" s="3"/>
      <c r="Y23" s="3"/>
      <c r="Z23" s="3"/>
      <c r="AA23" s="3"/>
      <c r="AB23" s="3"/>
      <c r="AC23" s="3"/>
      <c r="AD23" s="14">
        <f t="shared" si="3"/>
        <v>0</v>
      </c>
      <c r="AE23" s="15">
        <f t="shared" si="0"/>
        <v>0</v>
      </c>
    </row>
    <row r="24" spans="1:31" s="5" customFormat="1" ht="25.5">
      <c r="A24" s="6" t="s">
        <v>93</v>
      </c>
      <c r="B24" s="29" t="s">
        <v>94</v>
      </c>
      <c r="C24" s="33" t="s">
        <v>95</v>
      </c>
      <c r="D24" s="30">
        <v>5</v>
      </c>
      <c r="E24" s="31" t="s">
        <v>96</v>
      </c>
      <c r="F24" s="3">
        <v>13004</v>
      </c>
      <c r="G24" s="3">
        <v>4075</v>
      </c>
      <c r="H24" s="3">
        <v>93693</v>
      </c>
      <c r="I24" s="3"/>
      <c r="J24" s="3">
        <v>190897</v>
      </c>
      <c r="K24" s="3"/>
      <c r="L24" s="3"/>
      <c r="M24" s="3"/>
      <c r="N24" s="3"/>
      <c r="O24" s="3"/>
      <c r="P24" s="3"/>
      <c r="Q24" s="3"/>
      <c r="R24" s="3"/>
      <c r="S24" s="14">
        <f t="shared" si="2"/>
        <v>301669</v>
      </c>
      <c r="T24" s="3"/>
      <c r="U24" s="3">
        <v>28009</v>
      </c>
      <c r="V24" s="3">
        <v>273660</v>
      </c>
      <c r="W24" s="3"/>
      <c r="X24" s="3"/>
      <c r="Y24" s="3"/>
      <c r="Z24" s="3"/>
      <c r="AA24" s="3"/>
      <c r="AB24" s="3"/>
      <c r="AC24" s="3"/>
      <c r="AD24" s="14">
        <f t="shared" si="3"/>
        <v>301669</v>
      </c>
      <c r="AE24" s="15">
        <f t="shared" si="0"/>
        <v>0</v>
      </c>
    </row>
    <row r="25" spans="1:31" s="5" customFormat="1" ht="12.75">
      <c r="A25" s="6" t="s">
        <v>97</v>
      </c>
      <c r="B25" s="29" t="s">
        <v>94</v>
      </c>
      <c r="C25" s="30">
        <v>9100</v>
      </c>
      <c r="D25" s="30">
        <v>5</v>
      </c>
      <c r="E25" s="31" t="s">
        <v>98</v>
      </c>
      <c r="F25" s="3"/>
      <c r="G25" s="3"/>
      <c r="H25" s="3">
        <v>-14388</v>
      </c>
      <c r="I25" s="3"/>
      <c r="J25" s="3">
        <v>12498</v>
      </c>
      <c r="K25" s="3"/>
      <c r="L25" s="3"/>
      <c r="M25" s="3"/>
      <c r="N25" s="3"/>
      <c r="O25" s="3"/>
      <c r="P25" s="3">
        <v>1890</v>
      </c>
      <c r="Q25" s="3"/>
      <c r="R25" s="3"/>
      <c r="S25" s="14">
        <f t="shared" si="2"/>
        <v>0</v>
      </c>
      <c r="T25" s="3"/>
      <c r="U25" s="3"/>
      <c r="V25" s="3"/>
      <c r="W25" s="3"/>
      <c r="X25" s="3"/>
      <c r="Y25" s="3"/>
      <c r="Z25" s="3"/>
      <c r="AA25" s="3"/>
      <c r="AB25" s="3"/>
      <c r="AC25" s="3"/>
      <c r="AD25" s="14">
        <f t="shared" si="3"/>
        <v>0</v>
      </c>
      <c r="AE25" s="15">
        <f t="shared" si="0"/>
        <v>0</v>
      </c>
    </row>
    <row r="26" spans="1:31" s="5" customFormat="1" ht="12.75">
      <c r="A26" s="6" t="s">
        <v>99</v>
      </c>
      <c r="B26" s="29" t="s">
        <v>94</v>
      </c>
      <c r="C26" s="30"/>
      <c r="D26" s="30">
        <v>5</v>
      </c>
      <c r="E26" s="31" t="s">
        <v>82</v>
      </c>
      <c r="F26" s="3"/>
      <c r="G26" s="3"/>
      <c r="H26" s="3">
        <v>-25791</v>
      </c>
      <c r="I26" s="3"/>
      <c r="J26" s="3"/>
      <c r="K26" s="3"/>
      <c r="L26" s="3"/>
      <c r="M26" s="3"/>
      <c r="N26" s="3"/>
      <c r="O26" s="3"/>
      <c r="P26" s="3"/>
      <c r="Q26" s="3"/>
      <c r="R26" s="3"/>
      <c r="S26" s="14">
        <f t="shared" si="2"/>
        <v>-25791</v>
      </c>
      <c r="T26" s="3"/>
      <c r="U26" s="3"/>
      <c r="V26" s="3"/>
      <c r="W26" s="3">
        <v>-25791</v>
      </c>
      <c r="X26" s="3"/>
      <c r="Y26" s="3"/>
      <c r="Z26" s="3"/>
      <c r="AA26" s="3"/>
      <c r="AB26" s="3"/>
      <c r="AC26" s="3"/>
      <c r="AD26" s="14">
        <f t="shared" si="3"/>
        <v>-25791</v>
      </c>
      <c r="AE26" s="15">
        <f t="shared" si="0"/>
        <v>0</v>
      </c>
    </row>
    <row r="27" spans="1:31" s="5" customFormat="1" ht="12.75">
      <c r="A27" s="6" t="s">
        <v>100</v>
      </c>
      <c r="B27" s="29" t="s">
        <v>94</v>
      </c>
      <c r="C27" s="30"/>
      <c r="D27" s="30">
        <v>5</v>
      </c>
      <c r="E27" s="31" t="s">
        <v>101</v>
      </c>
      <c r="F27" s="3"/>
      <c r="G27" s="3"/>
      <c r="H27" s="3">
        <v>25748</v>
      </c>
      <c r="I27" s="3"/>
      <c r="J27" s="3"/>
      <c r="K27" s="3"/>
      <c r="L27" s="3"/>
      <c r="M27" s="3"/>
      <c r="N27" s="3"/>
      <c r="O27" s="3"/>
      <c r="P27" s="3"/>
      <c r="Q27" s="3"/>
      <c r="R27" s="3"/>
      <c r="S27" s="14">
        <f t="shared" si="2"/>
        <v>25748</v>
      </c>
      <c r="T27" s="3"/>
      <c r="U27" s="3"/>
      <c r="V27" s="3"/>
      <c r="W27" s="3">
        <v>25748</v>
      </c>
      <c r="X27" s="3"/>
      <c r="Y27" s="3"/>
      <c r="Z27" s="3"/>
      <c r="AA27" s="3"/>
      <c r="AB27" s="3"/>
      <c r="AC27" s="3"/>
      <c r="AD27" s="14">
        <f t="shared" si="3"/>
        <v>25748</v>
      </c>
      <c r="AE27" s="15">
        <f t="shared" si="0"/>
        <v>0</v>
      </c>
    </row>
    <row r="28" spans="1:31" s="20" customFormat="1" ht="13.5">
      <c r="A28" s="383" t="s">
        <v>102</v>
      </c>
      <c r="B28" s="384"/>
      <c r="C28" s="384"/>
      <c r="D28" s="384"/>
      <c r="E28" s="385"/>
      <c r="F28" s="19">
        <f>SUM(F21:F27)</f>
        <v>18099</v>
      </c>
      <c r="G28" s="19">
        <f aca="true" t="shared" si="6" ref="G28:AD28">SUM(G21:G27)</f>
        <v>4335</v>
      </c>
      <c r="H28" s="19">
        <f t="shared" si="6"/>
        <v>221917</v>
      </c>
      <c r="I28" s="19">
        <f t="shared" si="6"/>
        <v>0</v>
      </c>
      <c r="J28" s="19">
        <f t="shared" si="6"/>
        <v>203395</v>
      </c>
      <c r="K28" s="19">
        <f t="shared" si="6"/>
        <v>0</v>
      </c>
      <c r="L28" s="19">
        <f t="shared" si="6"/>
        <v>0</v>
      </c>
      <c r="M28" s="19">
        <f t="shared" si="6"/>
        <v>0</v>
      </c>
      <c r="N28" s="19">
        <f t="shared" si="6"/>
        <v>0</v>
      </c>
      <c r="O28" s="19">
        <f t="shared" si="6"/>
        <v>585</v>
      </c>
      <c r="P28" s="19">
        <f t="shared" si="6"/>
        <v>3217</v>
      </c>
      <c r="Q28" s="19">
        <f t="shared" si="6"/>
        <v>0</v>
      </c>
      <c r="R28" s="19">
        <f t="shared" si="6"/>
        <v>0</v>
      </c>
      <c r="S28" s="19">
        <f t="shared" si="6"/>
        <v>451548</v>
      </c>
      <c r="T28" s="19">
        <f t="shared" si="6"/>
        <v>0</v>
      </c>
      <c r="U28" s="19">
        <f t="shared" si="6"/>
        <v>124847</v>
      </c>
      <c r="V28" s="19">
        <f t="shared" si="6"/>
        <v>326744</v>
      </c>
      <c r="W28" s="19">
        <f t="shared" si="6"/>
        <v>-43</v>
      </c>
      <c r="X28" s="19">
        <f t="shared" si="6"/>
        <v>0</v>
      </c>
      <c r="Y28" s="19">
        <f t="shared" si="6"/>
        <v>0</v>
      </c>
      <c r="Z28" s="19">
        <f t="shared" si="6"/>
        <v>0</v>
      </c>
      <c r="AA28" s="19">
        <f t="shared" si="6"/>
        <v>0</v>
      </c>
      <c r="AB28" s="19">
        <f t="shared" si="6"/>
        <v>0</v>
      </c>
      <c r="AC28" s="19">
        <f t="shared" si="6"/>
        <v>0</v>
      </c>
      <c r="AD28" s="19">
        <f t="shared" si="6"/>
        <v>451548</v>
      </c>
      <c r="AE28" s="15">
        <f t="shared" si="0"/>
        <v>0</v>
      </c>
    </row>
    <row r="29" spans="1:31" s="5" customFormat="1" ht="12.75">
      <c r="A29" s="6" t="s">
        <v>103</v>
      </c>
      <c r="B29" s="29" t="s">
        <v>104</v>
      </c>
      <c r="C29" s="30">
        <v>9100</v>
      </c>
      <c r="D29" s="30">
        <v>2</v>
      </c>
      <c r="E29" s="31" t="s">
        <v>105</v>
      </c>
      <c r="F29" s="3">
        <v>3731</v>
      </c>
      <c r="G29" s="3"/>
      <c r="H29" s="3"/>
      <c r="I29" s="3"/>
      <c r="J29" s="3"/>
      <c r="K29" s="3"/>
      <c r="L29" s="3"/>
      <c r="M29" s="3"/>
      <c r="N29" s="3"/>
      <c r="O29" s="3"/>
      <c r="P29" s="3"/>
      <c r="Q29" s="3"/>
      <c r="R29" s="3"/>
      <c r="S29" s="14">
        <f t="shared" si="2"/>
        <v>3731</v>
      </c>
      <c r="T29" s="3"/>
      <c r="U29" s="3"/>
      <c r="V29" s="3"/>
      <c r="W29" s="3"/>
      <c r="X29" s="3"/>
      <c r="Y29" s="3"/>
      <c r="Z29" s="3"/>
      <c r="AA29" s="3">
        <v>3731</v>
      </c>
      <c r="AB29" s="3"/>
      <c r="AC29" s="3"/>
      <c r="AD29" s="14">
        <f t="shared" si="3"/>
        <v>3731</v>
      </c>
      <c r="AE29" s="15">
        <f t="shared" si="0"/>
        <v>0</v>
      </c>
    </row>
    <row r="30" spans="1:31" s="5" customFormat="1" ht="12.75">
      <c r="A30" s="6" t="s">
        <v>106</v>
      </c>
      <c r="B30" s="29" t="s">
        <v>107</v>
      </c>
      <c r="C30" s="30">
        <v>9100</v>
      </c>
      <c r="D30" s="30">
        <v>2</v>
      </c>
      <c r="E30" s="31" t="s">
        <v>108</v>
      </c>
      <c r="F30" s="3">
        <v>34352</v>
      </c>
      <c r="G30" s="3">
        <v>10883</v>
      </c>
      <c r="H30" s="3"/>
      <c r="I30" s="3"/>
      <c r="J30" s="3"/>
      <c r="K30" s="3"/>
      <c r="L30" s="3"/>
      <c r="M30" s="3"/>
      <c r="N30" s="3"/>
      <c r="O30" s="3"/>
      <c r="P30" s="3"/>
      <c r="Q30" s="3"/>
      <c r="R30" s="3"/>
      <c r="S30" s="14">
        <f t="shared" si="2"/>
        <v>45235</v>
      </c>
      <c r="T30" s="3"/>
      <c r="U30" s="3"/>
      <c r="V30" s="3"/>
      <c r="W30" s="3"/>
      <c r="X30" s="3"/>
      <c r="Y30" s="3"/>
      <c r="Z30" s="3"/>
      <c r="AA30" s="3">
        <v>45235</v>
      </c>
      <c r="AB30" s="3"/>
      <c r="AC30" s="3"/>
      <c r="AD30" s="14">
        <f t="shared" si="3"/>
        <v>45235</v>
      </c>
      <c r="AE30" s="15">
        <f t="shared" si="0"/>
        <v>0</v>
      </c>
    </row>
    <row r="31" spans="1:31" s="5" customFormat="1" ht="63.75">
      <c r="A31" s="6" t="s">
        <v>109</v>
      </c>
      <c r="B31" s="29" t="s">
        <v>110</v>
      </c>
      <c r="C31" s="30">
        <v>9100</v>
      </c>
      <c r="D31" s="30">
        <v>5</v>
      </c>
      <c r="E31" s="31" t="s">
        <v>111</v>
      </c>
      <c r="F31" s="3"/>
      <c r="G31" s="3"/>
      <c r="H31" s="3">
        <v>-26058</v>
      </c>
      <c r="I31" s="3"/>
      <c r="J31" s="3"/>
      <c r="K31" s="3"/>
      <c r="L31" s="3"/>
      <c r="M31" s="3"/>
      <c r="N31" s="3"/>
      <c r="O31" s="3">
        <v>901</v>
      </c>
      <c r="P31" s="3">
        <v>25157</v>
      </c>
      <c r="Q31" s="3"/>
      <c r="R31" s="3"/>
      <c r="S31" s="14">
        <f t="shared" si="2"/>
        <v>0</v>
      </c>
      <c r="T31" s="3"/>
      <c r="U31" s="3"/>
      <c r="V31" s="3"/>
      <c r="W31" s="3"/>
      <c r="X31" s="3"/>
      <c r="Y31" s="3"/>
      <c r="Z31" s="3"/>
      <c r="AA31" s="3"/>
      <c r="AB31" s="3"/>
      <c r="AC31" s="3"/>
      <c r="AD31" s="14">
        <f t="shared" si="3"/>
        <v>0</v>
      </c>
      <c r="AE31" s="15">
        <f t="shared" si="0"/>
        <v>0</v>
      </c>
    </row>
    <row r="32" spans="1:31" s="5" customFormat="1" ht="25.5">
      <c r="A32" s="6" t="s">
        <v>112</v>
      </c>
      <c r="B32" s="29" t="s">
        <v>113</v>
      </c>
      <c r="C32" s="30">
        <v>9100</v>
      </c>
      <c r="D32" s="30">
        <v>5</v>
      </c>
      <c r="E32" s="31" t="s">
        <v>114</v>
      </c>
      <c r="F32" s="3"/>
      <c r="G32" s="3"/>
      <c r="H32" s="3">
        <v>-12051</v>
      </c>
      <c r="I32" s="3"/>
      <c r="J32" s="3"/>
      <c r="K32" s="3"/>
      <c r="L32" s="3"/>
      <c r="M32" s="3"/>
      <c r="N32" s="3"/>
      <c r="O32" s="3"/>
      <c r="P32" s="3">
        <v>12051</v>
      </c>
      <c r="Q32" s="3"/>
      <c r="R32" s="3"/>
      <c r="S32" s="14">
        <f t="shared" si="2"/>
        <v>0</v>
      </c>
      <c r="T32" s="3"/>
      <c r="U32" s="3"/>
      <c r="V32" s="3"/>
      <c r="W32" s="3"/>
      <c r="X32" s="3"/>
      <c r="Y32" s="3"/>
      <c r="Z32" s="3"/>
      <c r="AA32" s="3"/>
      <c r="AB32" s="3"/>
      <c r="AC32" s="3"/>
      <c r="AD32" s="14">
        <f t="shared" si="3"/>
        <v>0</v>
      </c>
      <c r="AE32" s="15">
        <f t="shared" si="0"/>
        <v>0</v>
      </c>
    </row>
    <row r="33" spans="1:31" s="5" customFormat="1" ht="25.5">
      <c r="A33" s="6" t="s">
        <v>115</v>
      </c>
      <c r="B33" s="29" t="s">
        <v>116</v>
      </c>
      <c r="C33" s="33" t="s">
        <v>117</v>
      </c>
      <c r="D33" s="30">
        <v>5</v>
      </c>
      <c r="E33" s="31" t="s">
        <v>118</v>
      </c>
      <c r="F33" s="3">
        <v>121228</v>
      </c>
      <c r="G33" s="3">
        <v>38112</v>
      </c>
      <c r="H33" s="3">
        <v>32797</v>
      </c>
      <c r="I33" s="3"/>
      <c r="J33" s="3"/>
      <c r="K33" s="3"/>
      <c r="L33" s="3"/>
      <c r="M33" s="3"/>
      <c r="N33" s="3"/>
      <c r="O33" s="3"/>
      <c r="P33" s="3"/>
      <c r="Q33" s="3"/>
      <c r="R33" s="3"/>
      <c r="S33" s="14">
        <f t="shared" si="2"/>
        <v>192137</v>
      </c>
      <c r="T33" s="3"/>
      <c r="U33" s="3">
        <v>32797</v>
      </c>
      <c r="V33" s="3">
        <v>159340</v>
      </c>
      <c r="W33" s="3"/>
      <c r="X33" s="3"/>
      <c r="Y33" s="3"/>
      <c r="Z33" s="3"/>
      <c r="AA33" s="3"/>
      <c r="AB33" s="3"/>
      <c r="AC33" s="3"/>
      <c r="AD33" s="14">
        <f t="shared" si="3"/>
        <v>192137</v>
      </c>
      <c r="AE33" s="15">
        <f t="shared" si="0"/>
        <v>0</v>
      </c>
    </row>
    <row r="34" spans="1:31" s="20" customFormat="1" ht="13.5">
      <c r="A34" s="386" t="s">
        <v>119</v>
      </c>
      <c r="B34" s="387"/>
      <c r="C34" s="387"/>
      <c r="D34" s="387"/>
      <c r="E34" s="388"/>
      <c r="F34" s="19">
        <f>SUM(F29:F33)</f>
        <v>159311</v>
      </c>
      <c r="G34" s="19">
        <f aca="true" t="shared" si="7" ref="G34:AD34">SUM(G29:G33)</f>
        <v>48995</v>
      </c>
      <c r="H34" s="19">
        <f t="shared" si="7"/>
        <v>-5312</v>
      </c>
      <c r="I34" s="19">
        <f t="shared" si="7"/>
        <v>0</v>
      </c>
      <c r="J34" s="19">
        <f t="shared" si="7"/>
        <v>0</v>
      </c>
      <c r="K34" s="19">
        <f t="shared" si="7"/>
        <v>0</v>
      </c>
      <c r="L34" s="19">
        <f t="shared" si="7"/>
        <v>0</v>
      </c>
      <c r="M34" s="19">
        <f t="shared" si="7"/>
        <v>0</v>
      </c>
      <c r="N34" s="19">
        <f t="shared" si="7"/>
        <v>0</v>
      </c>
      <c r="O34" s="19">
        <f t="shared" si="7"/>
        <v>901</v>
      </c>
      <c r="P34" s="19">
        <f t="shared" si="7"/>
        <v>37208</v>
      </c>
      <c r="Q34" s="19">
        <f t="shared" si="7"/>
        <v>0</v>
      </c>
      <c r="R34" s="19">
        <f t="shared" si="7"/>
        <v>0</v>
      </c>
      <c r="S34" s="19">
        <f t="shared" si="7"/>
        <v>241103</v>
      </c>
      <c r="T34" s="19">
        <f t="shared" si="7"/>
        <v>0</v>
      </c>
      <c r="U34" s="19">
        <f t="shared" si="7"/>
        <v>32797</v>
      </c>
      <c r="V34" s="19">
        <f t="shared" si="7"/>
        <v>159340</v>
      </c>
      <c r="W34" s="19">
        <f t="shared" si="7"/>
        <v>0</v>
      </c>
      <c r="X34" s="19">
        <f t="shared" si="7"/>
        <v>0</v>
      </c>
      <c r="Y34" s="19">
        <f t="shared" si="7"/>
        <v>0</v>
      </c>
      <c r="Z34" s="19">
        <f t="shared" si="7"/>
        <v>0</v>
      </c>
      <c r="AA34" s="19">
        <f t="shared" si="7"/>
        <v>48966</v>
      </c>
      <c r="AB34" s="19">
        <f t="shared" si="7"/>
        <v>0</v>
      </c>
      <c r="AC34" s="19">
        <f t="shared" si="7"/>
        <v>0</v>
      </c>
      <c r="AD34" s="19">
        <f t="shared" si="7"/>
        <v>241103</v>
      </c>
      <c r="AE34" s="15">
        <f t="shared" si="0"/>
        <v>0</v>
      </c>
    </row>
    <row r="35" spans="1:31" s="5" customFormat="1" ht="12.75">
      <c r="A35" s="6" t="s">
        <v>120</v>
      </c>
      <c r="B35" s="29" t="s">
        <v>121</v>
      </c>
      <c r="C35" s="30">
        <v>9307</v>
      </c>
      <c r="D35" s="30">
        <v>4</v>
      </c>
      <c r="E35" s="31" t="s">
        <v>122</v>
      </c>
      <c r="F35" s="3"/>
      <c r="G35" s="3"/>
      <c r="H35" s="3">
        <v>99400</v>
      </c>
      <c r="I35" s="3"/>
      <c r="J35" s="3"/>
      <c r="K35" s="3"/>
      <c r="L35" s="3"/>
      <c r="M35" s="3"/>
      <c r="N35" s="3"/>
      <c r="O35" s="3"/>
      <c r="P35" s="3"/>
      <c r="Q35" s="3"/>
      <c r="R35" s="3"/>
      <c r="S35" s="14">
        <f t="shared" si="2"/>
        <v>99400</v>
      </c>
      <c r="T35" s="3"/>
      <c r="U35" s="3"/>
      <c r="V35" s="3"/>
      <c r="W35" s="3"/>
      <c r="X35" s="3"/>
      <c r="Y35" s="3"/>
      <c r="Z35" s="3"/>
      <c r="AA35" s="3">
        <v>99400</v>
      </c>
      <c r="AB35" s="3"/>
      <c r="AC35" s="3"/>
      <c r="AD35" s="14">
        <f t="shared" si="3"/>
        <v>99400</v>
      </c>
      <c r="AE35" s="15">
        <f t="shared" si="0"/>
        <v>0</v>
      </c>
    </row>
    <row r="36" spans="1:31" s="5" customFormat="1" ht="12.75">
      <c r="A36" s="6" t="s">
        <v>123</v>
      </c>
      <c r="B36" s="29" t="s">
        <v>124</v>
      </c>
      <c r="C36" s="29" t="s">
        <v>125</v>
      </c>
      <c r="D36" s="30">
        <v>5</v>
      </c>
      <c r="E36" s="31" t="s">
        <v>126</v>
      </c>
      <c r="F36" s="3"/>
      <c r="G36" s="3"/>
      <c r="H36" s="3">
        <v>-26250</v>
      </c>
      <c r="I36" s="3"/>
      <c r="J36" s="3"/>
      <c r="K36" s="3"/>
      <c r="L36" s="3">
        <v>26250</v>
      </c>
      <c r="M36" s="3"/>
      <c r="N36" s="3"/>
      <c r="O36" s="3">
        <v>161</v>
      </c>
      <c r="P36" s="3">
        <v>-161</v>
      </c>
      <c r="Q36" s="3"/>
      <c r="R36" s="3"/>
      <c r="S36" s="14">
        <f t="shared" si="2"/>
        <v>0</v>
      </c>
      <c r="T36" s="3"/>
      <c r="U36" s="3"/>
      <c r="V36" s="3"/>
      <c r="W36" s="3"/>
      <c r="X36" s="3"/>
      <c r="Y36" s="3"/>
      <c r="Z36" s="3"/>
      <c r="AA36" s="3"/>
      <c r="AB36" s="3"/>
      <c r="AC36" s="3"/>
      <c r="AD36" s="14">
        <f t="shared" si="3"/>
        <v>0</v>
      </c>
      <c r="AE36" s="15">
        <f t="shared" si="0"/>
        <v>0</v>
      </c>
    </row>
    <row r="37" spans="1:31" s="5" customFormat="1" ht="12.75">
      <c r="A37" s="6" t="s">
        <v>127</v>
      </c>
      <c r="B37" s="29" t="s">
        <v>124</v>
      </c>
      <c r="C37" s="29" t="s">
        <v>128</v>
      </c>
      <c r="D37" s="30">
        <v>5</v>
      </c>
      <c r="E37" s="31" t="s">
        <v>129</v>
      </c>
      <c r="F37" s="3"/>
      <c r="G37" s="3"/>
      <c r="H37" s="3">
        <v>7220</v>
      </c>
      <c r="I37" s="3"/>
      <c r="J37" s="3"/>
      <c r="K37" s="3"/>
      <c r="L37" s="3"/>
      <c r="M37" s="3"/>
      <c r="N37" s="3"/>
      <c r="O37" s="3"/>
      <c r="P37" s="3">
        <v>-7220</v>
      </c>
      <c r="Q37" s="3"/>
      <c r="R37" s="3"/>
      <c r="S37" s="14">
        <f t="shared" si="2"/>
        <v>0</v>
      </c>
      <c r="T37" s="3"/>
      <c r="U37" s="3"/>
      <c r="V37" s="3"/>
      <c r="W37" s="3">
        <v>7220</v>
      </c>
      <c r="X37" s="3">
        <v>-7220</v>
      </c>
      <c r="Y37" s="3"/>
      <c r="Z37" s="3"/>
      <c r="AA37" s="3"/>
      <c r="AB37" s="3"/>
      <c r="AC37" s="3"/>
      <c r="AD37" s="14">
        <f t="shared" si="3"/>
        <v>0</v>
      </c>
      <c r="AE37" s="15">
        <f t="shared" si="0"/>
        <v>0</v>
      </c>
    </row>
    <row r="38" spans="1:31" s="5" customFormat="1" ht="12.75">
      <c r="A38" s="6" t="s">
        <v>130</v>
      </c>
      <c r="B38" s="29" t="s">
        <v>124</v>
      </c>
      <c r="C38" s="29"/>
      <c r="D38" s="30">
        <v>5</v>
      </c>
      <c r="E38" s="31" t="s">
        <v>131</v>
      </c>
      <c r="F38" s="3"/>
      <c r="G38" s="3"/>
      <c r="H38" s="3"/>
      <c r="I38" s="3"/>
      <c r="J38" s="3"/>
      <c r="K38" s="3"/>
      <c r="L38" s="3"/>
      <c r="M38" s="3"/>
      <c r="N38" s="3"/>
      <c r="O38" s="3">
        <v>3600</v>
      </c>
      <c r="P38" s="3">
        <v>-3600</v>
      </c>
      <c r="Q38" s="3"/>
      <c r="R38" s="3"/>
      <c r="S38" s="14">
        <f t="shared" si="2"/>
        <v>0</v>
      </c>
      <c r="T38" s="3"/>
      <c r="U38" s="3"/>
      <c r="V38" s="3"/>
      <c r="W38" s="3"/>
      <c r="X38" s="3"/>
      <c r="Y38" s="3"/>
      <c r="Z38" s="3"/>
      <c r="AA38" s="3"/>
      <c r="AB38" s="3"/>
      <c r="AC38" s="3"/>
      <c r="AD38" s="14">
        <f t="shared" si="3"/>
        <v>0</v>
      </c>
      <c r="AE38" s="15">
        <f t="shared" si="0"/>
        <v>0</v>
      </c>
    </row>
    <row r="39" spans="1:31" s="5" customFormat="1" ht="38.25">
      <c r="A39" s="6" t="s">
        <v>132</v>
      </c>
      <c r="B39" s="29" t="s">
        <v>124</v>
      </c>
      <c r="C39" s="38" t="s">
        <v>133</v>
      </c>
      <c r="D39" s="30">
        <v>5</v>
      </c>
      <c r="E39" s="31" t="s">
        <v>134</v>
      </c>
      <c r="F39" s="3">
        <v>189193</v>
      </c>
      <c r="G39" s="3">
        <v>59855</v>
      </c>
      <c r="H39" s="3">
        <v>129969</v>
      </c>
      <c r="I39" s="3"/>
      <c r="J39" s="3"/>
      <c r="K39" s="3"/>
      <c r="L39" s="3"/>
      <c r="M39" s="3"/>
      <c r="N39" s="3"/>
      <c r="O39" s="3"/>
      <c r="P39" s="3"/>
      <c r="Q39" s="3"/>
      <c r="R39" s="3"/>
      <c r="S39" s="14">
        <f t="shared" si="2"/>
        <v>379017</v>
      </c>
      <c r="T39" s="3"/>
      <c r="U39" s="3">
        <v>1025</v>
      </c>
      <c r="V39" s="3">
        <v>377992</v>
      </c>
      <c r="W39" s="3"/>
      <c r="X39" s="3"/>
      <c r="Y39" s="3"/>
      <c r="Z39" s="3"/>
      <c r="AA39" s="3"/>
      <c r="AB39" s="3"/>
      <c r="AC39" s="3"/>
      <c r="AD39" s="14">
        <f t="shared" si="3"/>
        <v>379017</v>
      </c>
      <c r="AE39" s="15">
        <f t="shared" si="0"/>
        <v>0</v>
      </c>
    </row>
    <row r="40" spans="1:31" s="5" customFormat="1" ht="25.5">
      <c r="A40" s="6" t="s">
        <v>135</v>
      </c>
      <c r="B40" s="29" t="s">
        <v>136</v>
      </c>
      <c r="C40" s="38" t="s">
        <v>137</v>
      </c>
      <c r="D40" s="30">
        <v>5</v>
      </c>
      <c r="E40" s="31" t="s">
        <v>138</v>
      </c>
      <c r="F40" s="3">
        <v>40252</v>
      </c>
      <c r="G40" s="3">
        <v>6586</v>
      </c>
      <c r="H40" s="3">
        <v>60044</v>
      </c>
      <c r="I40" s="3"/>
      <c r="J40" s="3"/>
      <c r="K40" s="3"/>
      <c r="L40" s="3"/>
      <c r="M40" s="3"/>
      <c r="N40" s="3"/>
      <c r="O40" s="3"/>
      <c r="P40" s="3"/>
      <c r="Q40" s="3"/>
      <c r="R40" s="3"/>
      <c r="S40" s="14">
        <f t="shared" si="2"/>
        <v>106882</v>
      </c>
      <c r="T40" s="3"/>
      <c r="U40" s="3">
        <v>59796</v>
      </c>
      <c r="V40" s="3">
        <v>47086</v>
      </c>
      <c r="W40" s="3"/>
      <c r="X40" s="3"/>
      <c r="Y40" s="3"/>
      <c r="Z40" s="3"/>
      <c r="AA40" s="3"/>
      <c r="AB40" s="3"/>
      <c r="AC40" s="3"/>
      <c r="AD40" s="14">
        <f t="shared" si="3"/>
        <v>106882</v>
      </c>
      <c r="AE40" s="15">
        <f t="shared" si="0"/>
        <v>0</v>
      </c>
    </row>
    <row r="41" spans="1:31" s="5" customFormat="1" ht="12.75">
      <c r="A41" s="6" t="s">
        <v>139</v>
      </c>
      <c r="B41" s="29" t="s">
        <v>136</v>
      </c>
      <c r="C41" s="38" t="s">
        <v>40</v>
      </c>
      <c r="D41" s="30">
        <v>5</v>
      </c>
      <c r="E41" s="31" t="s">
        <v>140</v>
      </c>
      <c r="F41" s="3"/>
      <c r="G41" s="3"/>
      <c r="H41" s="3"/>
      <c r="I41" s="3"/>
      <c r="J41" s="3"/>
      <c r="K41" s="3"/>
      <c r="L41" s="3"/>
      <c r="M41" s="3"/>
      <c r="N41" s="3"/>
      <c r="O41" s="3">
        <v>301</v>
      </c>
      <c r="P41" s="3">
        <v>-301</v>
      </c>
      <c r="Q41" s="3"/>
      <c r="R41" s="3"/>
      <c r="S41" s="14">
        <f t="shared" si="2"/>
        <v>0</v>
      </c>
      <c r="T41" s="3"/>
      <c r="U41" s="3"/>
      <c r="V41" s="3"/>
      <c r="W41" s="3"/>
      <c r="X41" s="3"/>
      <c r="Y41" s="3"/>
      <c r="Z41" s="3"/>
      <c r="AA41" s="3"/>
      <c r="AB41" s="3"/>
      <c r="AC41" s="3"/>
      <c r="AD41" s="14">
        <f t="shared" si="3"/>
        <v>0</v>
      </c>
      <c r="AE41" s="15">
        <f t="shared" si="0"/>
        <v>0</v>
      </c>
    </row>
    <row r="42" spans="1:31" s="5" customFormat="1" ht="12.75">
      <c r="A42" s="6" t="s">
        <v>141</v>
      </c>
      <c r="B42" s="29" t="s">
        <v>136</v>
      </c>
      <c r="C42" s="38" t="s">
        <v>142</v>
      </c>
      <c r="D42" s="30">
        <v>5</v>
      </c>
      <c r="E42" s="31" t="s">
        <v>143</v>
      </c>
      <c r="F42" s="3"/>
      <c r="G42" s="3"/>
      <c r="H42" s="3">
        <v>8438</v>
      </c>
      <c r="I42" s="3"/>
      <c r="J42" s="3"/>
      <c r="K42" s="3"/>
      <c r="L42" s="3"/>
      <c r="M42" s="3"/>
      <c r="N42" s="3"/>
      <c r="O42" s="3"/>
      <c r="P42" s="3"/>
      <c r="Q42" s="3"/>
      <c r="R42" s="3"/>
      <c r="S42" s="14">
        <f t="shared" si="2"/>
        <v>8438</v>
      </c>
      <c r="T42" s="3"/>
      <c r="U42" s="3"/>
      <c r="V42" s="3"/>
      <c r="W42" s="3">
        <v>8438</v>
      </c>
      <c r="X42" s="3"/>
      <c r="Y42" s="3"/>
      <c r="Z42" s="3"/>
      <c r="AA42" s="3"/>
      <c r="AB42" s="3"/>
      <c r="AC42" s="3"/>
      <c r="AD42" s="14">
        <f t="shared" si="3"/>
        <v>8438</v>
      </c>
      <c r="AE42" s="15">
        <f t="shared" si="0"/>
        <v>0</v>
      </c>
    </row>
    <row r="43" spans="1:31" s="5" customFormat="1" ht="25.5">
      <c r="A43" s="6" t="s">
        <v>144</v>
      </c>
      <c r="B43" s="29" t="s">
        <v>145</v>
      </c>
      <c r="C43" s="38" t="s">
        <v>40</v>
      </c>
      <c r="D43" s="30">
        <v>5</v>
      </c>
      <c r="E43" s="31" t="s">
        <v>146</v>
      </c>
      <c r="F43" s="3"/>
      <c r="G43" s="3">
        <v>-1000</v>
      </c>
      <c r="H43" s="3">
        <v>981</v>
      </c>
      <c r="I43" s="3">
        <v>19</v>
      </c>
      <c r="J43" s="3"/>
      <c r="K43" s="3"/>
      <c r="L43" s="3"/>
      <c r="M43" s="3"/>
      <c r="N43" s="3"/>
      <c r="O43" s="3">
        <v>1209</v>
      </c>
      <c r="P43" s="3">
        <v>-1209</v>
      </c>
      <c r="Q43" s="3"/>
      <c r="R43" s="3"/>
      <c r="S43" s="14">
        <f t="shared" si="2"/>
        <v>0</v>
      </c>
      <c r="T43" s="3"/>
      <c r="U43" s="3"/>
      <c r="V43" s="3"/>
      <c r="W43" s="3"/>
      <c r="X43" s="3"/>
      <c r="Y43" s="3"/>
      <c r="Z43" s="3"/>
      <c r="AA43" s="3"/>
      <c r="AB43" s="3"/>
      <c r="AC43" s="3"/>
      <c r="AD43" s="14">
        <f t="shared" si="3"/>
        <v>0</v>
      </c>
      <c r="AE43" s="15">
        <f t="shared" si="0"/>
        <v>0</v>
      </c>
    </row>
    <row r="44" spans="1:31" s="5" customFormat="1" ht="12.75">
      <c r="A44" s="6" t="s">
        <v>147</v>
      </c>
      <c r="B44" s="29" t="s">
        <v>145</v>
      </c>
      <c r="C44" s="38" t="s">
        <v>40</v>
      </c>
      <c r="D44" s="30">
        <v>5</v>
      </c>
      <c r="E44" s="31" t="s">
        <v>148</v>
      </c>
      <c r="F44" s="3">
        <v>2159</v>
      </c>
      <c r="G44" s="3"/>
      <c r="H44" s="3"/>
      <c r="I44" s="3"/>
      <c r="J44" s="3"/>
      <c r="K44" s="3"/>
      <c r="L44" s="3"/>
      <c r="M44" s="3"/>
      <c r="N44" s="3"/>
      <c r="O44" s="3"/>
      <c r="P44" s="3">
        <v>354651</v>
      </c>
      <c r="Q44" s="3"/>
      <c r="R44" s="3"/>
      <c r="S44" s="14">
        <f t="shared" si="2"/>
        <v>356810</v>
      </c>
      <c r="T44" s="3"/>
      <c r="U44" s="3"/>
      <c r="V44" s="3">
        <v>2159</v>
      </c>
      <c r="W44" s="3"/>
      <c r="X44" s="3"/>
      <c r="Y44" s="3"/>
      <c r="Z44" s="3">
        <v>354651</v>
      </c>
      <c r="AA44" s="3"/>
      <c r="AB44" s="3"/>
      <c r="AC44" s="3"/>
      <c r="AD44" s="14">
        <f t="shared" si="3"/>
        <v>356810</v>
      </c>
      <c r="AE44" s="15">
        <f t="shared" si="0"/>
        <v>0</v>
      </c>
    </row>
    <row r="45" spans="1:31" s="20" customFormat="1" ht="13.5">
      <c r="A45" s="383" t="s">
        <v>149</v>
      </c>
      <c r="B45" s="384"/>
      <c r="C45" s="384"/>
      <c r="D45" s="384"/>
      <c r="E45" s="385"/>
      <c r="F45" s="19">
        <f>SUM(F35:F44)</f>
        <v>231604</v>
      </c>
      <c r="G45" s="19">
        <f aca="true" t="shared" si="8" ref="G45:AD45">SUM(G35:G44)</f>
        <v>65441</v>
      </c>
      <c r="H45" s="19">
        <f t="shared" si="8"/>
        <v>279802</v>
      </c>
      <c r="I45" s="19">
        <f t="shared" si="8"/>
        <v>19</v>
      </c>
      <c r="J45" s="19">
        <f t="shared" si="8"/>
        <v>0</v>
      </c>
      <c r="K45" s="19">
        <f t="shared" si="8"/>
        <v>0</v>
      </c>
      <c r="L45" s="19">
        <f t="shared" si="8"/>
        <v>26250</v>
      </c>
      <c r="M45" s="19">
        <f t="shared" si="8"/>
        <v>0</v>
      </c>
      <c r="N45" s="19">
        <f t="shared" si="8"/>
        <v>0</v>
      </c>
      <c r="O45" s="19">
        <f t="shared" si="8"/>
        <v>5271</v>
      </c>
      <c r="P45" s="19">
        <f t="shared" si="8"/>
        <v>342160</v>
      </c>
      <c r="Q45" s="19">
        <f t="shared" si="8"/>
        <v>0</v>
      </c>
      <c r="R45" s="19">
        <f t="shared" si="8"/>
        <v>0</v>
      </c>
      <c r="S45" s="19">
        <f t="shared" si="8"/>
        <v>950547</v>
      </c>
      <c r="T45" s="19">
        <f t="shared" si="8"/>
        <v>0</v>
      </c>
      <c r="U45" s="19">
        <f t="shared" si="8"/>
        <v>60821</v>
      </c>
      <c r="V45" s="19">
        <f t="shared" si="8"/>
        <v>427237</v>
      </c>
      <c r="W45" s="19">
        <f t="shared" si="8"/>
        <v>15658</v>
      </c>
      <c r="X45" s="19">
        <f t="shared" si="8"/>
        <v>-7220</v>
      </c>
      <c r="Y45" s="19">
        <f t="shared" si="8"/>
        <v>0</v>
      </c>
      <c r="Z45" s="19">
        <f t="shared" si="8"/>
        <v>354651</v>
      </c>
      <c r="AA45" s="19">
        <f t="shared" si="8"/>
        <v>99400</v>
      </c>
      <c r="AB45" s="19">
        <f t="shared" si="8"/>
        <v>0</v>
      </c>
      <c r="AC45" s="19">
        <f t="shared" si="8"/>
        <v>0</v>
      </c>
      <c r="AD45" s="19">
        <f t="shared" si="8"/>
        <v>950547</v>
      </c>
      <c r="AE45" s="15">
        <f t="shared" si="0"/>
        <v>0</v>
      </c>
    </row>
    <row r="46" spans="1:31" s="20" customFormat="1" ht="13.5">
      <c r="A46" s="55" t="s">
        <v>150</v>
      </c>
      <c r="B46" s="29" t="s">
        <v>151</v>
      </c>
      <c r="C46" s="29">
        <v>9100</v>
      </c>
      <c r="D46" s="29">
        <v>4</v>
      </c>
      <c r="E46" s="39" t="s">
        <v>152</v>
      </c>
      <c r="F46" s="3"/>
      <c r="G46" s="3"/>
      <c r="H46" s="3">
        <v>3000</v>
      </c>
      <c r="I46" s="3"/>
      <c r="J46" s="3"/>
      <c r="K46" s="3"/>
      <c r="L46" s="3"/>
      <c r="M46" s="3"/>
      <c r="N46" s="3"/>
      <c r="O46" s="3"/>
      <c r="P46" s="3"/>
      <c r="Q46" s="3"/>
      <c r="R46" s="3"/>
      <c r="S46" s="14">
        <f t="shared" si="2"/>
        <v>3000</v>
      </c>
      <c r="T46" s="3"/>
      <c r="U46" s="3"/>
      <c r="V46" s="3"/>
      <c r="W46" s="3"/>
      <c r="X46" s="3"/>
      <c r="Y46" s="3"/>
      <c r="Z46" s="3"/>
      <c r="AA46" s="3">
        <v>3000</v>
      </c>
      <c r="AB46" s="3"/>
      <c r="AC46" s="3"/>
      <c r="AD46" s="14">
        <f t="shared" si="3"/>
        <v>3000</v>
      </c>
      <c r="AE46" s="15">
        <f t="shared" si="0"/>
        <v>0</v>
      </c>
    </row>
    <row r="47" spans="1:31" s="20" customFormat="1" ht="13.5">
      <c r="A47" s="6" t="s">
        <v>153</v>
      </c>
      <c r="B47" s="29" t="s">
        <v>154</v>
      </c>
      <c r="C47" s="29" t="s">
        <v>40</v>
      </c>
      <c r="D47" s="29" t="s">
        <v>56</v>
      </c>
      <c r="E47" s="39" t="s">
        <v>155</v>
      </c>
      <c r="F47" s="3"/>
      <c r="G47" s="3"/>
      <c r="H47" s="3"/>
      <c r="I47" s="3">
        <v>-19</v>
      </c>
      <c r="J47" s="3">
        <v>19</v>
      </c>
      <c r="K47" s="3"/>
      <c r="L47" s="3"/>
      <c r="M47" s="3"/>
      <c r="N47" s="3"/>
      <c r="O47" s="3"/>
      <c r="P47" s="3"/>
      <c r="Q47" s="3"/>
      <c r="R47" s="3"/>
      <c r="S47" s="14">
        <f t="shared" si="2"/>
        <v>0</v>
      </c>
      <c r="T47" s="3"/>
      <c r="U47" s="3"/>
      <c r="V47" s="3"/>
      <c r="W47" s="3"/>
      <c r="X47" s="3"/>
      <c r="Y47" s="3"/>
      <c r="Z47" s="3"/>
      <c r="AA47" s="3"/>
      <c r="AB47" s="3"/>
      <c r="AC47" s="3"/>
      <c r="AD47" s="14">
        <f t="shared" si="3"/>
        <v>0</v>
      </c>
      <c r="AE47" s="15">
        <f t="shared" si="0"/>
        <v>0</v>
      </c>
    </row>
    <row r="48" spans="1:31" s="20" customFormat="1" ht="13.5">
      <c r="A48" s="6" t="s">
        <v>156</v>
      </c>
      <c r="B48" s="29" t="s">
        <v>154</v>
      </c>
      <c r="C48" s="29" t="s">
        <v>142</v>
      </c>
      <c r="D48" s="29" t="s">
        <v>56</v>
      </c>
      <c r="E48" s="31" t="s">
        <v>143</v>
      </c>
      <c r="F48" s="3"/>
      <c r="G48" s="3"/>
      <c r="H48" s="3">
        <v>-8438</v>
      </c>
      <c r="I48" s="3"/>
      <c r="J48" s="3"/>
      <c r="K48" s="3"/>
      <c r="L48" s="3"/>
      <c r="M48" s="3"/>
      <c r="N48" s="3"/>
      <c r="O48" s="3"/>
      <c r="P48" s="3"/>
      <c r="Q48" s="3"/>
      <c r="R48" s="3"/>
      <c r="S48" s="14">
        <f t="shared" si="2"/>
        <v>-8438</v>
      </c>
      <c r="T48" s="3"/>
      <c r="U48" s="3"/>
      <c r="V48" s="3"/>
      <c r="W48" s="3">
        <v>-8438</v>
      </c>
      <c r="X48" s="3"/>
      <c r="Y48" s="3"/>
      <c r="Z48" s="3"/>
      <c r="AA48" s="3"/>
      <c r="AB48" s="3"/>
      <c r="AC48" s="3"/>
      <c r="AD48" s="14">
        <f t="shared" si="3"/>
        <v>-8438</v>
      </c>
      <c r="AE48" s="15">
        <f t="shared" si="0"/>
        <v>0</v>
      </c>
    </row>
    <row r="49" spans="1:31" s="20" customFormat="1" ht="13.5">
      <c r="A49" s="6" t="s">
        <v>157</v>
      </c>
      <c r="B49" s="29" t="s">
        <v>154</v>
      </c>
      <c r="C49" s="29" t="s">
        <v>142</v>
      </c>
      <c r="D49" s="29" t="s">
        <v>56</v>
      </c>
      <c r="E49" s="31" t="s">
        <v>143</v>
      </c>
      <c r="F49" s="3"/>
      <c r="G49" s="3"/>
      <c r="H49" s="3"/>
      <c r="I49" s="3"/>
      <c r="J49" s="3">
        <v>8438</v>
      </c>
      <c r="K49" s="3"/>
      <c r="L49" s="3"/>
      <c r="M49" s="3"/>
      <c r="N49" s="3"/>
      <c r="O49" s="3"/>
      <c r="P49" s="3"/>
      <c r="Q49" s="3"/>
      <c r="R49" s="3"/>
      <c r="S49" s="14">
        <f t="shared" si="2"/>
        <v>8438</v>
      </c>
      <c r="T49" s="3"/>
      <c r="U49" s="3"/>
      <c r="V49" s="3"/>
      <c r="W49" s="3">
        <v>8438</v>
      </c>
      <c r="X49" s="3"/>
      <c r="Y49" s="3"/>
      <c r="Z49" s="3"/>
      <c r="AA49" s="3"/>
      <c r="AB49" s="3"/>
      <c r="AC49" s="3"/>
      <c r="AD49" s="14">
        <f t="shared" si="3"/>
        <v>8438</v>
      </c>
      <c r="AE49" s="15">
        <f t="shared" si="0"/>
        <v>0</v>
      </c>
    </row>
    <row r="50" spans="1:31" s="20" customFormat="1" ht="25.5">
      <c r="A50" s="6" t="s">
        <v>158</v>
      </c>
      <c r="B50" s="29" t="s">
        <v>159</v>
      </c>
      <c r="C50" s="29" t="s">
        <v>160</v>
      </c>
      <c r="D50" s="29" t="s">
        <v>56</v>
      </c>
      <c r="E50" s="40" t="s">
        <v>161</v>
      </c>
      <c r="F50" s="3"/>
      <c r="G50" s="3"/>
      <c r="H50" s="3">
        <v>-11314</v>
      </c>
      <c r="I50" s="3"/>
      <c r="J50" s="3"/>
      <c r="K50" s="3"/>
      <c r="L50" s="3"/>
      <c r="M50" s="3"/>
      <c r="N50" s="3"/>
      <c r="O50" s="3"/>
      <c r="P50" s="3">
        <v>11314</v>
      </c>
      <c r="Q50" s="3"/>
      <c r="R50" s="3"/>
      <c r="S50" s="14">
        <f t="shared" si="2"/>
        <v>0</v>
      </c>
      <c r="T50" s="3"/>
      <c r="U50" s="3"/>
      <c r="V50" s="3"/>
      <c r="W50" s="3"/>
      <c r="X50" s="3"/>
      <c r="Y50" s="3"/>
      <c r="Z50" s="3"/>
      <c r="AA50" s="3"/>
      <c r="AB50" s="3"/>
      <c r="AC50" s="3"/>
      <c r="AD50" s="14">
        <f t="shared" si="3"/>
        <v>0</v>
      </c>
      <c r="AE50" s="15">
        <f t="shared" si="0"/>
        <v>0</v>
      </c>
    </row>
    <row r="51" spans="1:31" s="20" customFormat="1" ht="13.5">
      <c r="A51" s="6" t="s">
        <v>162</v>
      </c>
      <c r="B51" s="29" t="s">
        <v>159</v>
      </c>
      <c r="C51" s="29" t="s">
        <v>40</v>
      </c>
      <c r="D51" s="29" t="s">
        <v>56</v>
      </c>
      <c r="E51" s="39" t="s">
        <v>163</v>
      </c>
      <c r="F51" s="3"/>
      <c r="G51" s="3"/>
      <c r="H51" s="3"/>
      <c r="I51" s="3"/>
      <c r="J51" s="3"/>
      <c r="K51" s="3"/>
      <c r="L51" s="3"/>
      <c r="M51" s="3"/>
      <c r="N51" s="3"/>
      <c r="O51" s="3">
        <v>1018</v>
      </c>
      <c r="P51" s="3">
        <v>-1018</v>
      </c>
      <c r="Q51" s="3"/>
      <c r="R51" s="3"/>
      <c r="S51" s="14">
        <f t="shared" si="2"/>
        <v>0</v>
      </c>
      <c r="T51" s="3"/>
      <c r="U51" s="3"/>
      <c r="V51" s="3"/>
      <c r="W51" s="3"/>
      <c r="X51" s="3"/>
      <c r="Y51" s="3"/>
      <c r="Z51" s="3"/>
      <c r="AA51" s="3"/>
      <c r="AB51" s="3"/>
      <c r="AC51" s="3"/>
      <c r="AD51" s="14">
        <f t="shared" si="3"/>
        <v>0</v>
      </c>
      <c r="AE51" s="15">
        <f t="shared" si="0"/>
        <v>0</v>
      </c>
    </row>
    <row r="52" spans="1:31" s="20" customFormat="1" ht="13.5">
      <c r="A52" s="6" t="s">
        <v>164</v>
      </c>
      <c r="B52" s="29" t="s">
        <v>165</v>
      </c>
      <c r="C52" s="29" t="s">
        <v>166</v>
      </c>
      <c r="D52" s="29" t="s">
        <v>56</v>
      </c>
      <c r="E52" s="39" t="s">
        <v>167</v>
      </c>
      <c r="F52" s="3">
        <v>18770</v>
      </c>
      <c r="G52" s="3">
        <v>4360</v>
      </c>
      <c r="H52" s="3">
        <v>123468</v>
      </c>
      <c r="I52" s="3"/>
      <c r="J52" s="3"/>
      <c r="K52" s="3">
        <v>25749</v>
      </c>
      <c r="L52" s="3"/>
      <c r="M52" s="3"/>
      <c r="N52" s="3"/>
      <c r="O52" s="3"/>
      <c r="P52" s="3"/>
      <c r="Q52" s="3"/>
      <c r="R52" s="3"/>
      <c r="S52" s="14">
        <f t="shared" si="2"/>
        <v>172347</v>
      </c>
      <c r="T52" s="3"/>
      <c r="U52" s="3"/>
      <c r="V52" s="3"/>
      <c r="W52" s="3"/>
      <c r="X52" s="3"/>
      <c r="Y52" s="3"/>
      <c r="Z52" s="3"/>
      <c r="AA52" s="3"/>
      <c r="AB52" s="3">
        <v>172347</v>
      </c>
      <c r="AC52" s="3"/>
      <c r="AD52" s="14">
        <f t="shared" si="3"/>
        <v>172347</v>
      </c>
      <c r="AE52" s="15">
        <f t="shared" si="0"/>
        <v>0</v>
      </c>
    </row>
    <row r="53" spans="1:31" s="20" customFormat="1" ht="13.5">
      <c r="A53" s="6" t="s">
        <v>168</v>
      </c>
      <c r="B53" s="29" t="s">
        <v>169</v>
      </c>
      <c r="C53" s="29" t="s">
        <v>170</v>
      </c>
      <c r="D53" s="29" t="s">
        <v>56</v>
      </c>
      <c r="E53" s="39" t="s">
        <v>171</v>
      </c>
      <c r="F53" s="3">
        <v>298613</v>
      </c>
      <c r="G53" s="3">
        <v>95109</v>
      </c>
      <c r="H53" s="3">
        <v>960768</v>
      </c>
      <c r="I53" s="3"/>
      <c r="J53" s="3"/>
      <c r="K53" s="3"/>
      <c r="L53" s="3"/>
      <c r="M53" s="3"/>
      <c r="N53" s="3"/>
      <c r="O53" s="3"/>
      <c r="P53" s="3">
        <v>1000</v>
      </c>
      <c r="Q53" s="3"/>
      <c r="R53" s="3"/>
      <c r="S53" s="14">
        <f t="shared" si="2"/>
        <v>1355490</v>
      </c>
      <c r="T53" s="3"/>
      <c r="U53" s="3">
        <v>276675</v>
      </c>
      <c r="V53" s="3">
        <v>1078815</v>
      </c>
      <c r="W53" s="3"/>
      <c r="X53" s="3"/>
      <c r="Y53" s="3"/>
      <c r="Z53" s="3"/>
      <c r="AA53" s="3"/>
      <c r="AB53" s="3"/>
      <c r="AC53" s="3"/>
      <c r="AD53" s="14">
        <f t="shared" si="3"/>
        <v>1355490</v>
      </c>
      <c r="AE53" s="15">
        <f t="shared" si="0"/>
        <v>0</v>
      </c>
    </row>
    <row r="54" spans="1:31" s="20" customFormat="1" ht="13.5">
      <c r="A54" s="6" t="s">
        <v>172</v>
      </c>
      <c r="B54" s="29" t="s">
        <v>169</v>
      </c>
      <c r="C54" s="29" t="s">
        <v>40</v>
      </c>
      <c r="D54" s="29" t="s">
        <v>56</v>
      </c>
      <c r="E54" s="39" t="s">
        <v>173</v>
      </c>
      <c r="F54" s="3"/>
      <c r="G54" s="3"/>
      <c r="H54" s="3">
        <v>4400</v>
      </c>
      <c r="I54" s="3"/>
      <c r="J54" s="3"/>
      <c r="K54" s="3"/>
      <c r="L54" s="3"/>
      <c r="M54" s="3"/>
      <c r="N54" s="3"/>
      <c r="O54" s="3"/>
      <c r="P54" s="3"/>
      <c r="Q54" s="3"/>
      <c r="R54" s="3"/>
      <c r="S54" s="14">
        <f t="shared" si="2"/>
        <v>4400</v>
      </c>
      <c r="T54" s="3"/>
      <c r="U54" s="3"/>
      <c r="V54" s="3"/>
      <c r="W54" s="3">
        <v>4400</v>
      </c>
      <c r="X54" s="3"/>
      <c r="Y54" s="3"/>
      <c r="Z54" s="3"/>
      <c r="AA54" s="3"/>
      <c r="AB54" s="3"/>
      <c r="AC54" s="3"/>
      <c r="AD54" s="14">
        <f t="shared" si="3"/>
        <v>4400</v>
      </c>
      <c r="AE54" s="15">
        <f t="shared" si="0"/>
        <v>0</v>
      </c>
    </row>
    <row r="55" spans="1:31" s="20" customFormat="1" ht="13.5">
      <c r="A55" s="6" t="s">
        <v>174</v>
      </c>
      <c r="B55" s="29" t="s">
        <v>169</v>
      </c>
      <c r="C55" s="29" t="s">
        <v>40</v>
      </c>
      <c r="D55" s="29" t="s">
        <v>56</v>
      </c>
      <c r="E55" s="39" t="s">
        <v>175</v>
      </c>
      <c r="F55" s="3"/>
      <c r="G55" s="3"/>
      <c r="H55" s="3">
        <v>1</v>
      </c>
      <c r="I55" s="3"/>
      <c r="J55" s="3"/>
      <c r="K55" s="3"/>
      <c r="L55" s="3"/>
      <c r="M55" s="3"/>
      <c r="N55" s="3"/>
      <c r="O55" s="3"/>
      <c r="P55" s="3"/>
      <c r="Q55" s="3"/>
      <c r="R55" s="3"/>
      <c r="S55" s="14">
        <f t="shared" si="2"/>
        <v>1</v>
      </c>
      <c r="T55" s="3"/>
      <c r="U55" s="3"/>
      <c r="V55" s="3"/>
      <c r="W55" s="3">
        <v>1</v>
      </c>
      <c r="X55" s="3"/>
      <c r="Y55" s="3"/>
      <c r="Z55" s="3"/>
      <c r="AA55" s="3"/>
      <c r="AB55" s="3"/>
      <c r="AC55" s="3"/>
      <c r="AD55" s="14">
        <f t="shared" si="3"/>
        <v>1</v>
      </c>
      <c r="AE55" s="15">
        <f t="shared" si="0"/>
        <v>0</v>
      </c>
    </row>
    <row r="56" spans="1:31" s="20" customFormat="1" ht="13.5">
      <c r="A56" s="391" t="s">
        <v>176</v>
      </c>
      <c r="B56" s="392"/>
      <c r="C56" s="392"/>
      <c r="D56" s="392"/>
      <c r="E56" s="393"/>
      <c r="F56" s="41">
        <f>SUM(F46:F55)</f>
        <v>317383</v>
      </c>
      <c r="G56" s="41">
        <f aca="true" t="shared" si="9" ref="G56:AD56">SUM(G46:G55)</f>
        <v>99469</v>
      </c>
      <c r="H56" s="41">
        <f>SUM(H46:H55)</f>
        <v>1071885</v>
      </c>
      <c r="I56" s="41">
        <f t="shared" si="9"/>
        <v>-19</v>
      </c>
      <c r="J56" s="41">
        <f t="shared" si="9"/>
        <v>8457</v>
      </c>
      <c r="K56" s="41">
        <f t="shared" si="9"/>
        <v>25749</v>
      </c>
      <c r="L56" s="41">
        <f t="shared" si="9"/>
        <v>0</v>
      </c>
      <c r="M56" s="41">
        <f t="shared" si="9"/>
        <v>0</v>
      </c>
      <c r="N56" s="41">
        <f t="shared" si="9"/>
        <v>0</v>
      </c>
      <c r="O56" s="41">
        <f t="shared" si="9"/>
        <v>1018</v>
      </c>
      <c r="P56" s="41">
        <f t="shared" si="9"/>
        <v>11296</v>
      </c>
      <c r="Q56" s="41">
        <f t="shared" si="9"/>
        <v>0</v>
      </c>
      <c r="R56" s="41">
        <f t="shared" si="9"/>
        <v>0</v>
      </c>
      <c r="S56" s="19">
        <f t="shared" si="9"/>
        <v>1535238</v>
      </c>
      <c r="T56" s="41">
        <f t="shared" si="9"/>
        <v>0</v>
      </c>
      <c r="U56" s="41">
        <f t="shared" si="9"/>
        <v>276675</v>
      </c>
      <c r="V56" s="41">
        <f t="shared" si="9"/>
        <v>1078815</v>
      </c>
      <c r="W56" s="41">
        <f t="shared" si="9"/>
        <v>4401</v>
      </c>
      <c r="X56" s="41">
        <f t="shared" si="9"/>
        <v>0</v>
      </c>
      <c r="Y56" s="41">
        <f t="shared" si="9"/>
        <v>0</v>
      </c>
      <c r="Z56" s="41">
        <f t="shared" si="9"/>
        <v>0</v>
      </c>
      <c r="AA56" s="41">
        <f t="shared" si="9"/>
        <v>3000</v>
      </c>
      <c r="AB56" s="41">
        <f t="shared" si="9"/>
        <v>172347</v>
      </c>
      <c r="AC56" s="41">
        <f t="shared" si="9"/>
        <v>0</v>
      </c>
      <c r="AD56" s="19">
        <f t="shared" si="9"/>
        <v>1535238</v>
      </c>
      <c r="AE56" s="42">
        <f t="shared" si="0"/>
        <v>0</v>
      </c>
    </row>
    <row r="57" spans="1:31" s="43" customFormat="1" ht="12.75">
      <c r="A57" s="6" t="s">
        <v>177</v>
      </c>
      <c r="B57" s="29" t="s">
        <v>178</v>
      </c>
      <c r="C57" s="29">
        <v>9100</v>
      </c>
      <c r="D57" s="29" t="s">
        <v>52</v>
      </c>
      <c r="E57" s="28" t="s">
        <v>179</v>
      </c>
      <c r="F57" s="3">
        <v>93000</v>
      </c>
      <c r="G57" s="3">
        <v>27000</v>
      </c>
      <c r="H57" s="3">
        <v>40000</v>
      </c>
      <c r="I57" s="3"/>
      <c r="J57" s="3"/>
      <c r="K57" s="3"/>
      <c r="L57" s="3"/>
      <c r="M57" s="3"/>
      <c r="N57" s="3"/>
      <c r="O57" s="3"/>
      <c r="P57" s="3"/>
      <c r="Q57" s="3"/>
      <c r="R57" s="3"/>
      <c r="S57" s="14">
        <f t="shared" si="2"/>
        <v>160000</v>
      </c>
      <c r="T57" s="3"/>
      <c r="U57" s="3"/>
      <c r="V57" s="3"/>
      <c r="W57" s="3"/>
      <c r="X57" s="3"/>
      <c r="Y57" s="3"/>
      <c r="Z57" s="3"/>
      <c r="AA57" s="3">
        <v>160000</v>
      </c>
      <c r="AB57" s="3"/>
      <c r="AC57" s="3"/>
      <c r="AD57" s="14">
        <f t="shared" si="3"/>
        <v>160000</v>
      </c>
      <c r="AE57" s="43">
        <f t="shared" si="0"/>
        <v>0</v>
      </c>
    </row>
    <row r="58" spans="1:31" s="43" customFormat="1" ht="12.75">
      <c r="A58" s="6" t="s">
        <v>180</v>
      </c>
      <c r="B58" s="29" t="s">
        <v>181</v>
      </c>
      <c r="C58" s="29" t="s">
        <v>182</v>
      </c>
      <c r="D58" s="29" t="s">
        <v>52</v>
      </c>
      <c r="E58" s="28" t="s">
        <v>183</v>
      </c>
      <c r="F58" s="28"/>
      <c r="G58" s="3"/>
      <c r="H58" s="3">
        <v>5000</v>
      </c>
      <c r="I58" s="3"/>
      <c r="J58" s="3"/>
      <c r="K58" s="3"/>
      <c r="L58" s="3"/>
      <c r="M58" s="3"/>
      <c r="N58" s="3"/>
      <c r="O58" s="3"/>
      <c r="P58" s="3"/>
      <c r="Q58" s="3"/>
      <c r="R58" s="3"/>
      <c r="S58" s="14">
        <f t="shared" si="2"/>
        <v>5000</v>
      </c>
      <c r="T58" s="3"/>
      <c r="U58" s="3"/>
      <c r="V58" s="3"/>
      <c r="W58" s="3"/>
      <c r="X58" s="3"/>
      <c r="Y58" s="3"/>
      <c r="Z58" s="3"/>
      <c r="AA58" s="3">
        <v>5000</v>
      </c>
      <c r="AB58" s="3"/>
      <c r="AC58" s="3"/>
      <c r="AD58" s="14">
        <f t="shared" si="3"/>
        <v>5000</v>
      </c>
      <c r="AE58" s="43">
        <f t="shared" si="0"/>
        <v>0</v>
      </c>
    </row>
    <row r="59" spans="1:31" s="43" customFormat="1" ht="12.75">
      <c r="A59" s="6" t="s">
        <v>184</v>
      </c>
      <c r="B59" s="29" t="s">
        <v>185</v>
      </c>
      <c r="C59" s="29" t="s">
        <v>40</v>
      </c>
      <c r="D59" s="29" t="s">
        <v>56</v>
      </c>
      <c r="E59" s="28" t="s">
        <v>186</v>
      </c>
      <c r="F59" s="28"/>
      <c r="G59" s="3"/>
      <c r="H59" s="3"/>
      <c r="I59" s="3"/>
      <c r="J59" s="3"/>
      <c r="K59" s="3"/>
      <c r="L59" s="3"/>
      <c r="M59" s="3"/>
      <c r="N59" s="3"/>
      <c r="O59" s="3">
        <v>258</v>
      </c>
      <c r="P59" s="3">
        <v>-258</v>
      </c>
      <c r="Q59" s="3"/>
      <c r="R59" s="3"/>
      <c r="S59" s="14">
        <f t="shared" si="2"/>
        <v>0</v>
      </c>
      <c r="T59" s="3"/>
      <c r="U59" s="3"/>
      <c r="V59" s="3"/>
      <c r="W59" s="3"/>
      <c r="X59" s="3"/>
      <c r="Y59" s="3"/>
      <c r="Z59" s="3"/>
      <c r="AA59" s="3"/>
      <c r="AB59" s="3"/>
      <c r="AC59" s="3"/>
      <c r="AD59" s="14">
        <f t="shared" si="3"/>
        <v>0</v>
      </c>
      <c r="AE59" s="43">
        <f t="shared" si="0"/>
        <v>0</v>
      </c>
    </row>
    <row r="60" spans="1:31" s="43" customFormat="1" ht="12.75">
      <c r="A60" s="6" t="s">
        <v>187</v>
      </c>
      <c r="B60" s="29" t="s">
        <v>185</v>
      </c>
      <c r="C60" s="29" t="s">
        <v>40</v>
      </c>
      <c r="D60" s="29" t="s">
        <v>56</v>
      </c>
      <c r="E60" s="28" t="s">
        <v>188</v>
      </c>
      <c r="F60" s="28"/>
      <c r="G60" s="3"/>
      <c r="H60" s="3">
        <v>-506496</v>
      </c>
      <c r="I60" s="3"/>
      <c r="J60" s="3"/>
      <c r="K60" s="3"/>
      <c r="L60" s="3"/>
      <c r="M60" s="3"/>
      <c r="N60" s="3"/>
      <c r="O60" s="3"/>
      <c r="P60" s="3"/>
      <c r="Q60" s="3"/>
      <c r="R60" s="3"/>
      <c r="S60" s="14">
        <f t="shared" si="2"/>
        <v>-506496</v>
      </c>
      <c r="T60" s="3"/>
      <c r="U60" s="3"/>
      <c r="V60" s="3">
        <v>-506496</v>
      </c>
      <c r="W60" s="3"/>
      <c r="X60" s="3"/>
      <c r="Y60" s="3"/>
      <c r="Z60" s="3"/>
      <c r="AA60" s="3"/>
      <c r="AB60" s="3"/>
      <c r="AC60" s="3"/>
      <c r="AD60" s="14">
        <f t="shared" si="3"/>
        <v>-506496</v>
      </c>
      <c r="AE60" s="43">
        <f t="shared" si="0"/>
        <v>0</v>
      </c>
    </row>
    <row r="61" spans="1:31" s="43" customFormat="1" ht="12.75">
      <c r="A61" s="6" t="s">
        <v>189</v>
      </c>
      <c r="B61" s="29" t="s">
        <v>185</v>
      </c>
      <c r="C61" s="29" t="s">
        <v>40</v>
      </c>
      <c r="D61" s="29" t="s">
        <v>56</v>
      </c>
      <c r="E61" s="28" t="s">
        <v>188</v>
      </c>
      <c r="F61" s="28"/>
      <c r="G61" s="3"/>
      <c r="H61" s="3">
        <v>506496</v>
      </c>
      <c r="I61" s="3"/>
      <c r="J61" s="3"/>
      <c r="K61" s="3"/>
      <c r="L61" s="3"/>
      <c r="M61" s="3"/>
      <c r="N61" s="3"/>
      <c r="O61" s="3"/>
      <c r="P61" s="3"/>
      <c r="Q61" s="3"/>
      <c r="R61" s="3"/>
      <c r="S61" s="14">
        <f t="shared" si="2"/>
        <v>506496</v>
      </c>
      <c r="T61" s="3"/>
      <c r="U61" s="3"/>
      <c r="V61" s="3"/>
      <c r="W61" s="3">
        <v>506496</v>
      </c>
      <c r="X61" s="3"/>
      <c r="Y61" s="3"/>
      <c r="Z61" s="3"/>
      <c r="AA61" s="3"/>
      <c r="AB61" s="3"/>
      <c r="AC61" s="3"/>
      <c r="AD61" s="14">
        <f t="shared" si="3"/>
        <v>506496</v>
      </c>
      <c r="AE61" s="43">
        <f t="shared" si="0"/>
        <v>0</v>
      </c>
    </row>
    <row r="62" spans="1:31" s="43" customFormat="1" ht="12.75">
      <c r="A62" s="6" t="s">
        <v>190</v>
      </c>
      <c r="B62" s="29" t="s">
        <v>191</v>
      </c>
      <c r="C62" s="29">
        <v>9100</v>
      </c>
      <c r="D62" s="30">
        <v>2</v>
      </c>
      <c r="E62" s="31" t="s">
        <v>192</v>
      </c>
      <c r="F62" s="3">
        <v>30789</v>
      </c>
      <c r="G62" s="3">
        <v>9715</v>
      </c>
      <c r="H62" s="3"/>
      <c r="I62" s="3"/>
      <c r="J62" s="3"/>
      <c r="K62" s="3"/>
      <c r="L62" s="3"/>
      <c r="M62" s="3"/>
      <c r="N62" s="3"/>
      <c r="O62" s="3"/>
      <c r="P62" s="3"/>
      <c r="Q62" s="3"/>
      <c r="R62" s="3"/>
      <c r="S62" s="14">
        <f t="shared" si="2"/>
        <v>40504</v>
      </c>
      <c r="T62" s="28"/>
      <c r="U62" s="28"/>
      <c r="V62" s="28"/>
      <c r="W62" s="28"/>
      <c r="X62" s="28"/>
      <c r="Y62" s="28"/>
      <c r="Z62" s="28"/>
      <c r="AA62" s="3">
        <v>40504</v>
      </c>
      <c r="AB62" s="28"/>
      <c r="AC62" s="28"/>
      <c r="AD62" s="14">
        <f t="shared" si="3"/>
        <v>40504</v>
      </c>
      <c r="AE62" s="43">
        <f t="shared" si="0"/>
        <v>0</v>
      </c>
    </row>
    <row r="63" spans="1:31" s="43" customFormat="1" ht="12.75">
      <c r="A63" s="6" t="s">
        <v>193</v>
      </c>
      <c r="B63" s="29" t="s">
        <v>194</v>
      </c>
      <c r="C63" s="29" t="s">
        <v>195</v>
      </c>
      <c r="D63" s="29" t="s">
        <v>56</v>
      </c>
      <c r="E63" s="28" t="s">
        <v>196</v>
      </c>
      <c r="F63" s="3">
        <v>257439</v>
      </c>
      <c r="G63" s="3">
        <v>81684</v>
      </c>
      <c r="H63" s="3">
        <v>154131</v>
      </c>
      <c r="I63" s="3"/>
      <c r="J63" s="3"/>
      <c r="K63" s="3"/>
      <c r="L63" s="3"/>
      <c r="M63" s="3"/>
      <c r="N63" s="3"/>
      <c r="O63" s="3"/>
      <c r="P63" s="3">
        <v>37217</v>
      </c>
      <c r="Q63" s="3"/>
      <c r="R63" s="3"/>
      <c r="S63" s="14">
        <f t="shared" si="2"/>
        <v>530471</v>
      </c>
      <c r="T63" s="28"/>
      <c r="U63" s="3">
        <v>71002</v>
      </c>
      <c r="V63" s="3">
        <v>459469</v>
      </c>
      <c r="W63" s="3"/>
      <c r="X63" s="3"/>
      <c r="Y63" s="3"/>
      <c r="Z63" s="3"/>
      <c r="AA63" s="3"/>
      <c r="AB63" s="3"/>
      <c r="AC63" s="3"/>
      <c r="AD63" s="14">
        <f t="shared" si="3"/>
        <v>530471</v>
      </c>
      <c r="AE63" s="43">
        <f t="shared" si="0"/>
        <v>0</v>
      </c>
    </row>
    <row r="64" spans="1:31" s="43" customFormat="1" ht="12.75">
      <c r="A64" s="6" t="s">
        <v>197</v>
      </c>
      <c r="B64" s="29" t="s">
        <v>198</v>
      </c>
      <c r="C64" s="29" t="s">
        <v>166</v>
      </c>
      <c r="D64" s="29" t="s">
        <v>56</v>
      </c>
      <c r="E64" s="39" t="s">
        <v>199</v>
      </c>
      <c r="F64" s="3">
        <v>-20700</v>
      </c>
      <c r="G64" s="3">
        <v>-5019</v>
      </c>
      <c r="H64" s="3">
        <v>-120445</v>
      </c>
      <c r="I64" s="3"/>
      <c r="J64" s="3"/>
      <c r="K64" s="3">
        <v>-25748</v>
      </c>
      <c r="L64" s="3"/>
      <c r="M64" s="3"/>
      <c r="N64" s="3"/>
      <c r="O64" s="3"/>
      <c r="P64" s="3"/>
      <c r="Q64" s="3"/>
      <c r="R64" s="3"/>
      <c r="S64" s="14">
        <f t="shared" si="2"/>
        <v>-171912</v>
      </c>
      <c r="T64" s="28"/>
      <c r="U64" s="3"/>
      <c r="V64" s="3"/>
      <c r="W64" s="3"/>
      <c r="X64" s="3"/>
      <c r="Y64" s="3"/>
      <c r="Z64" s="3"/>
      <c r="AA64" s="3"/>
      <c r="AB64" s="3">
        <v>-171912</v>
      </c>
      <c r="AC64" s="3"/>
      <c r="AD64" s="14">
        <f t="shared" si="3"/>
        <v>-171912</v>
      </c>
      <c r="AE64" s="43">
        <f t="shared" si="0"/>
        <v>0</v>
      </c>
    </row>
    <row r="65" spans="1:31" s="43" customFormat="1" ht="12.75">
      <c r="A65" s="6" t="s">
        <v>200</v>
      </c>
      <c r="B65" s="29" t="s">
        <v>201</v>
      </c>
      <c r="C65" s="29" t="s">
        <v>202</v>
      </c>
      <c r="D65" s="29" t="s">
        <v>52</v>
      </c>
      <c r="E65" s="28" t="s">
        <v>203</v>
      </c>
      <c r="F65" s="3">
        <v>500</v>
      </c>
      <c r="G65" s="3">
        <v>160</v>
      </c>
      <c r="H65" s="3">
        <v>1089</v>
      </c>
      <c r="I65" s="3"/>
      <c r="J65" s="3"/>
      <c r="K65" s="3"/>
      <c r="L65" s="3"/>
      <c r="M65" s="3"/>
      <c r="N65" s="3"/>
      <c r="O65" s="3"/>
      <c r="P65" s="3"/>
      <c r="Q65" s="3"/>
      <c r="R65" s="3"/>
      <c r="S65" s="14">
        <f t="shared" si="2"/>
        <v>1749</v>
      </c>
      <c r="T65" s="28"/>
      <c r="U65" s="3"/>
      <c r="V65" s="3"/>
      <c r="W65" s="3"/>
      <c r="X65" s="3"/>
      <c r="Y65" s="3"/>
      <c r="Z65" s="3"/>
      <c r="AA65" s="3">
        <v>1749</v>
      </c>
      <c r="AB65" s="3"/>
      <c r="AC65" s="3"/>
      <c r="AD65" s="14">
        <f t="shared" si="3"/>
        <v>1749</v>
      </c>
      <c r="AE65" s="43">
        <f t="shared" si="0"/>
        <v>0</v>
      </c>
    </row>
    <row r="66" spans="1:31" s="43" customFormat="1" ht="12.75">
      <c r="A66" s="6" t="s">
        <v>103</v>
      </c>
      <c r="B66" s="29" t="s">
        <v>204</v>
      </c>
      <c r="C66" s="30">
        <v>9100</v>
      </c>
      <c r="D66" s="30">
        <v>2</v>
      </c>
      <c r="E66" s="31" t="s">
        <v>205</v>
      </c>
      <c r="F66" s="3">
        <v>3601</v>
      </c>
      <c r="G66" s="3"/>
      <c r="H66" s="3"/>
      <c r="I66" s="3"/>
      <c r="J66" s="3"/>
      <c r="K66" s="3"/>
      <c r="L66" s="3"/>
      <c r="M66" s="3"/>
      <c r="N66" s="3"/>
      <c r="O66" s="3"/>
      <c r="P66" s="3"/>
      <c r="Q66" s="3"/>
      <c r="R66" s="3"/>
      <c r="S66" s="14">
        <f t="shared" si="2"/>
        <v>3601</v>
      </c>
      <c r="T66" s="28"/>
      <c r="U66" s="3"/>
      <c r="V66" s="3"/>
      <c r="W66" s="3"/>
      <c r="X66" s="3"/>
      <c r="Y66" s="3"/>
      <c r="Z66" s="3"/>
      <c r="AA66" s="3">
        <v>3601</v>
      </c>
      <c r="AB66" s="3"/>
      <c r="AC66" s="3"/>
      <c r="AD66" s="14">
        <f t="shared" si="3"/>
        <v>3601</v>
      </c>
      <c r="AE66" s="43">
        <f t="shared" si="0"/>
        <v>0</v>
      </c>
    </row>
    <row r="67" spans="1:31" s="43" customFormat="1" ht="12.75">
      <c r="A67" s="6" t="s">
        <v>206</v>
      </c>
      <c r="B67" s="29" t="s">
        <v>204</v>
      </c>
      <c r="C67" s="29" t="s">
        <v>40</v>
      </c>
      <c r="D67" s="29" t="s">
        <v>45</v>
      </c>
      <c r="E67" s="28" t="s">
        <v>207</v>
      </c>
      <c r="F67" s="3">
        <v>411</v>
      </c>
      <c r="G67" s="3">
        <v>132</v>
      </c>
      <c r="H67" s="3"/>
      <c r="I67" s="3"/>
      <c r="J67" s="3"/>
      <c r="K67" s="3"/>
      <c r="L67" s="3"/>
      <c r="M67" s="3"/>
      <c r="N67" s="3"/>
      <c r="O67" s="3"/>
      <c r="P67" s="3"/>
      <c r="Q67" s="3"/>
      <c r="R67" s="3"/>
      <c r="S67" s="14">
        <f t="shared" si="2"/>
        <v>543</v>
      </c>
      <c r="T67" s="28"/>
      <c r="U67" s="3"/>
      <c r="V67" s="3"/>
      <c r="W67" s="3"/>
      <c r="X67" s="3"/>
      <c r="Y67" s="3"/>
      <c r="Z67" s="3"/>
      <c r="AA67" s="3">
        <v>543</v>
      </c>
      <c r="AB67" s="3"/>
      <c r="AC67" s="3"/>
      <c r="AD67" s="14">
        <f t="shared" si="3"/>
        <v>543</v>
      </c>
      <c r="AE67" s="43">
        <f t="shared" si="0"/>
        <v>0</v>
      </c>
    </row>
    <row r="68" spans="1:31" s="20" customFormat="1" ht="13.5">
      <c r="A68" s="391" t="s">
        <v>208</v>
      </c>
      <c r="B68" s="392"/>
      <c r="C68" s="392"/>
      <c r="D68" s="392"/>
      <c r="E68" s="393"/>
      <c r="F68" s="41">
        <f>SUM(F57:F67)</f>
        <v>365040</v>
      </c>
      <c r="G68" s="41">
        <f aca="true" t="shared" si="10" ref="G68:AD68">SUM(G57:G67)</f>
        <v>113672</v>
      </c>
      <c r="H68" s="41">
        <f t="shared" si="10"/>
        <v>79775</v>
      </c>
      <c r="I68" s="41">
        <f t="shared" si="10"/>
        <v>0</v>
      </c>
      <c r="J68" s="41">
        <f t="shared" si="10"/>
        <v>0</v>
      </c>
      <c r="K68" s="41">
        <f t="shared" si="10"/>
        <v>-25748</v>
      </c>
      <c r="L68" s="41">
        <f t="shared" si="10"/>
        <v>0</v>
      </c>
      <c r="M68" s="41">
        <f t="shared" si="10"/>
        <v>0</v>
      </c>
      <c r="N68" s="41">
        <f t="shared" si="10"/>
        <v>0</v>
      </c>
      <c r="O68" s="41">
        <f t="shared" si="10"/>
        <v>258</v>
      </c>
      <c r="P68" s="41">
        <f t="shared" si="10"/>
        <v>36959</v>
      </c>
      <c r="Q68" s="41">
        <f t="shared" si="10"/>
        <v>0</v>
      </c>
      <c r="R68" s="41">
        <f t="shared" si="10"/>
        <v>0</v>
      </c>
      <c r="S68" s="41">
        <f t="shared" si="10"/>
        <v>569956</v>
      </c>
      <c r="T68" s="41">
        <f t="shared" si="10"/>
        <v>0</v>
      </c>
      <c r="U68" s="41">
        <f t="shared" si="10"/>
        <v>71002</v>
      </c>
      <c r="V68" s="41">
        <f t="shared" si="10"/>
        <v>-47027</v>
      </c>
      <c r="W68" s="41">
        <f t="shared" si="10"/>
        <v>506496</v>
      </c>
      <c r="X68" s="41">
        <f t="shared" si="10"/>
        <v>0</v>
      </c>
      <c r="Y68" s="41">
        <f t="shared" si="10"/>
        <v>0</v>
      </c>
      <c r="Z68" s="41">
        <f t="shared" si="10"/>
        <v>0</v>
      </c>
      <c r="AA68" s="41">
        <f t="shared" si="10"/>
        <v>211397</v>
      </c>
      <c r="AB68" s="41">
        <f t="shared" si="10"/>
        <v>-171912</v>
      </c>
      <c r="AC68" s="41">
        <f t="shared" si="10"/>
        <v>0</v>
      </c>
      <c r="AD68" s="41">
        <f t="shared" si="10"/>
        <v>569956</v>
      </c>
      <c r="AE68" s="42">
        <f>AD68-S68</f>
        <v>0</v>
      </c>
    </row>
    <row r="69" spans="1:31" s="25" customFormat="1" ht="12.75">
      <c r="A69" s="6" t="s">
        <v>209</v>
      </c>
      <c r="B69" s="29" t="s">
        <v>210</v>
      </c>
      <c r="C69" s="32"/>
      <c r="D69" s="30">
        <v>4</v>
      </c>
      <c r="E69" s="28" t="s">
        <v>211</v>
      </c>
      <c r="F69" s="11">
        <v>15</v>
      </c>
      <c r="G69" s="11">
        <v>7</v>
      </c>
      <c r="H69" s="11"/>
      <c r="I69" s="11"/>
      <c r="J69" s="11"/>
      <c r="K69" s="11"/>
      <c r="L69" s="11"/>
      <c r="M69" s="11"/>
      <c r="N69" s="11"/>
      <c r="O69" s="11"/>
      <c r="P69" s="11"/>
      <c r="Q69" s="11"/>
      <c r="R69" s="11"/>
      <c r="S69" s="44">
        <f t="shared" si="2"/>
        <v>22</v>
      </c>
      <c r="T69" s="11"/>
      <c r="U69" s="11"/>
      <c r="V69" s="11"/>
      <c r="W69" s="11"/>
      <c r="X69" s="11"/>
      <c r="Y69" s="11"/>
      <c r="Z69" s="11"/>
      <c r="AA69" s="11">
        <v>22</v>
      </c>
      <c r="AB69" s="11"/>
      <c r="AC69" s="11"/>
      <c r="AD69" s="44">
        <f t="shared" si="3"/>
        <v>22</v>
      </c>
      <c r="AE69" s="43">
        <f t="shared" si="0"/>
        <v>0</v>
      </c>
    </row>
    <row r="70" spans="1:31" s="43" customFormat="1" ht="12.75">
      <c r="A70" s="6" t="s">
        <v>212</v>
      </c>
      <c r="B70" s="29" t="s">
        <v>213</v>
      </c>
      <c r="C70" s="29" t="s">
        <v>40</v>
      </c>
      <c r="D70" s="29" t="s">
        <v>56</v>
      </c>
      <c r="E70" s="28" t="s">
        <v>214</v>
      </c>
      <c r="F70" s="3"/>
      <c r="G70" s="3"/>
      <c r="H70" s="3">
        <v>-5000</v>
      </c>
      <c r="I70" s="3"/>
      <c r="J70" s="3"/>
      <c r="K70" s="3"/>
      <c r="L70" s="3">
        <v>5000</v>
      </c>
      <c r="M70" s="3"/>
      <c r="N70" s="3"/>
      <c r="O70" s="3"/>
      <c r="P70" s="3"/>
      <c r="Q70" s="3"/>
      <c r="R70" s="3"/>
      <c r="S70" s="14">
        <f t="shared" si="2"/>
        <v>0</v>
      </c>
      <c r="T70" s="28"/>
      <c r="U70" s="3"/>
      <c r="V70" s="3"/>
      <c r="W70" s="3"/>
      <c r="X70" s="3"/>
      <c r="Y70" s="3"/>
      <c r="Z70" s="3"/>
      <c r="AA70" s="3"/>
      <c r="AB70" s="3"/>
      <c r="AC70" s="3"/>
      <c r="AD70" s="44">
        <f t="shared" si="3"/>
        <v>0</v>
      </c>
      <c r="AE70" s="43">
        <f t="shared" si="0"/>
        <v>0</v>
      </c>
    </row>
    <row r="71" spans="1:31" s="43" customFormat="1" ht="12.75">
      <c r="A71" s="6" t="s">
        <v>215</v>
      </c>
      <c r="B71" s="29" t="s">
        <v>213</v>
      </c>
      <c r="C71" s="29" t="s">
        <v>195</v>
      </c>
      <c r="D71" s="29" t="s">
        <v>56</v>
      </c>
      <c r="E71" s="28" t="s">
        <v>196</v>
      </c>
      <c r="F71" s="3">
        <v>270550</v>
      </c>
      <c r="G71" s="3">
        <v>73807</v>
      </c>
      <c r="H71" s="3">
        <v>548261</v>
      </c>
      <c r="I71" s="3"/>
      <c r="J71" s="3"/>
      <c r="K71" s="3"/>
      <c r="L71" s="3"/>
      <c r="M71" s="3"/>
      <c r="N71" s="3"/>
      <c r="O71" s="3"/>
      <c r="P71" s="3"/>
      <c r="Q71" s="3"/>
      <c r="R71" s="3"/>
      <c r="S71" s="14">
        <f t="shared" si="2"/>
        <v>892618</v>
      </c>
      <c r="T71" s="28"/>
      <c r="U71" s="3">
        <v>154091</v>
      </c>
      <c r="V71" s="3">
        <v>738527</v>
      </c>
      <c r="W71" s="3"/>
      <c r="X71" s="3"/>
      <c r="Y71" s="3"/>
      <c r="Z71" s="3"/>
      <c r="AA71" s="3"/>
      <c r="AB71" s="3"/>
      <c r="AC71" s="3"/>
      <c r="AD71" s="44">
        <f t="shared" si="3"/>
        <v>892618</v>
      </c>
      <c r="AE71" s="43">
        <f t="shared" si="0"/>
        <v>0</v>
      </c>
    </row>
    <row r="72" spans="1:31" s="43" customFormat="1" ht="12.75">
      <c r="A72" s="6" t="s">
        <v>216</v>
      </c>
      <c r="B72" s="29" t="s">
        <v>213</v>
      </c>
      <c r="C72" s="29" t="s">
        <v>40</v>
      </c>
      <c r="D72" s="29" t="s">
        <v>56</v>
      </c>
      <c r="E72" s="28" t="s">
        <v>217</v>
      </c>
      <c r="F72" s="3"/>
      <c r="G72" s="3"/>
      <c r="H72" s="3">
        <v>-18203</v>
      </c>
      <c r="I72" s="3"/>
      <c r="J72" s="3"/>
      <c r="K72" s="3"/>
      <c r="L72" s="3"/>
      <c r="M72" s="3"/>
      <c r="N72" s="3"/>
      <c r="O72" s="3"/>
      <c r="P72" s="3">
        <v>18203</v>
      </c>
      <c r="Q72" s="3"/>
      <c r="R72" s="3"/>
      <c r="S72" s="14">
        <f>SUM(F72:R72)</f>
        <v>0</v>
      </c>
      <c r="T72" s="28"/>
      <c r="U72" s="3"/>
      <c r="V72" s="3"/>
      <c r="W72" s="3"/>
      <c r="X72" s="3"/>
      <c r="Y72" s="3"/>
      <c r="Z72" s="3"/>
      <c r="AA72" s="3"/>
      <c r="AB72" s="3"/>
      <c r="AC72" s="3"/>
      <c r="AD72" s="44">
        <f>SUM(T72:AC72)</f>
        <v>0</v>
      </c>
      <c r="AE72" s="43">
        <f t="shared" si="0"/>
        <v>0</v>
      </c>
    </row>
    <row r="73" spans="1:31" s="43" customFormat="1" ht="12.75">
      <c r="A73" s="6" t="s">
        <v>218</v>
      </c>
      <c r="B73" s="29" t="s">
        <v>213</v>
      </c>
      <c r="C73" s="29" t="s">
        <v>40</v>
      </c>
      <c r="D73" s="29" t="s">
        <v>56</v>
      </c>
      <c r="E73" s="39" t="s">
        <v>173</v>
      </c>
      <c r="F73" s="3"/>
      <c r="G73" s="3"/>
      <c r="H73" s="3">
        <v>-1839</v>
      </c>
      <c r="I73" s="3"/>
      <c r="J73" s="3"/>
      <c r="K73" s="3"/>
      <c r="L73" s="3"/>
      <c r="M73" s="3"/>
      <c r="N73" s="3"/>
      <c r="O73" s="3"/>
      <c r="P73" s="3"/>
      <c r="Q73" s="3"/>
      <c r="R73" s="3"/>
      <c r="S73" s="14">
        <f>SUM(F73:R73)</f>
        <v>-1839</v>
      </c>
      <c r="T73" s="28"/>
      <c r="U73" s="3"/>
      <c r="V73" s="3"/>
      <c r="W73" s="3">
        <v>-1839</v>
      </c>
      <c r="X73" s="3"/>
      <c r="Y73" s="3"/>
      <c r="Z73" s="3"/>
      <c r="AA73" s="3"/>
      <c r="AB73" s="3"/>
      <c r="AC73" s="3"/>
      <c r="AD73" s="44">
        <f>SUM(T73:AC73)</f>
        <v>-1839</v>
      </c>
      <c r="AE73" s="43">
        <f t="shared" si="0"/>
        <v>0</v>
      </c>
    </row>
    <row r="74" spans="1:31" s="43" customFormat="1" ht="12.75">
      <c r="A74" s="6" t="s">
        <v>219</v>
      </c>
      <c r="B74" s="29" t="s">
        <v>213</v>
      </c>
      <c r="C74" s="29" t="s">
        <v>40</v>
      </c>
      <c r="D74" s="29" t="s">
        <v>56</v>
      </c>
      <c r="E74" s="39" t="s">
        <v>173</v>
      </c>
      <c r="F74" s="3"/>
      <c r="G74" s="3"/>
      <c r="H74" s="3"/>
      <c r="I74" s="3"/>
      <c r="J74" s="3"/>
      <c r="K74" s="3"/>
      <c r="L74" s="3"/>
      <c r="M74" s="3"/>
      <c r="N74" s="3"/>
      <c r="O74" s="3"/>
      <c r="P74" s="3">
        <v>1839</v>
      </c>
      <c r="Q74" s="3"/>
      <c r="R74" s="3"/>
      <c r="S74" s="14">
        <f>SUM(F74:R74)</f>
        <v>1839</v>
      </c>
      <c r="T74" s="28"/>
      <c r="U74" s="3"/>
      <c r="V74" s="3"/>
      <c r="W74" s="3">
        <v>1839</v>
      </c>
      <c r="X74" s="3"/>
      <c r="Y74" s="3"/>
      <c r="Z74" s="3"/>
      <c r="AA74" s="3"/>
      <c r="AB74" s="3"/>
      <c r="AC74" s="3"/>
      <c r="AD74" s="44">
        <f>SUM(T74:AC74)</f>
        <v>1839</v>
      </c>
      <c r="AE74" s="43">
        <f t="shared" si="0"/>
        <v>0</v>
      </c>
    </row>
    <row r="75" spans="1:31" s="20" customFormat="1" ht="13.5">
      <c r="A75" s="389" t="s">
        <v>220</v>
      </c>
      <c r="B75" s="389"/>
      <c r="C75" s="389"/>
      <c r="D75" s="389"/>
      <c r="E75" s="389"/>
      <c r="F75" s="19">
        <f>SUM(F69:F74)</f>
        <v>270565</v>
      </c>
      <c r="G75" s="19">
        <f aca="true" t="shared" si="11" ref="G75:AD75">SUM(G69:G74)</f>
        <v>73814</v>
      </c>
      <c r="H75" s="19">
        <f t="shared" si="11"/>
        <v>523219</v>
      </c>
      <c r="I75" s="19">
        <f t="shared" si="11"/>
        <v>0</v>
      </c>
      <c r="J75" s="19">
        <f t="shared" si="11"/>
        <v>0</v>
      </c>
      <c r="K75" s="19">
        <f t="shared" si="11"/>
        <v>0</v>
      </c>
      <c r="L75" s="19">
        <f t="shared" si="11"/>
        <v>5000</v>
      </c>
      <c r="M75" s="19">
        <f t="shared" si="11"/>
        <v>0</v>
      </c>
      <c r="N75" s="19">
        <f t="shared" si="11"/>
        <v>0</v>
      </c>
      <c r="O75" s="19">
        <f t="shared" si="11"/>
        <v>0</v>
      </c>
      <c r="P75" s="19">
        <f t="shared" si="11"/>
        <v>20042</v>
      </c>
      <c r="Q75" s="19">
        <f t="shared" si="11"/>
        <v>0</v>
      </c>
      <c r="R75" s="19">
        <f t="shared" si="11"/>
        <v>0</v>
      </c>
      <c r="S75" s="19">
        <f t="shared" si="11"/>
        <v>892640</v>
      </c>
      <c r="T75" s="19">
        <f t="shared" si="11"/>
        <v>0</v>
      </c>
      <c r="U75" s="19">
        <f t="shared" si="11"/>
        <v>154091</v>
      </c>
      <c r="V75" s="19">
        <f t="shared" si="11"/>
        <v>738527</v>
      </c>
      <c r="W75" s="19">
        <f t="shared" si="11"/>
        <v>0</v>
      </c>
      <c r="X75" s="19">
        <f t="shared" si="11"/>
        <v>0</v>
      </c>
      <c r="Y75" s="19">
        <f t="shared" si="11"/>
        <v>0</v>
      </c>
      <c r="Z75" s="19">
        <f t="shared" si="11"/>
        <v>0</v>
      </c>
      <c r="AA75" s="19">
        <f t="shared" si="11"/>
        <v>22</v>
      </c>
      <c r="AB75" s="19">
        <f t="shared" si="11"/>
        <v>0</v>
      </c>
      <c r="AC75" s="19">
        <f t="shared" si="11"/>
        <v>0</v>
      </c>
      <c r="AD75" s="19">
        <f t="shared" si="11"/>
        <v>892640</v>
      </c>
      <c r="AE75" s="42">
        <f>AD75-S75</f>
        <v>0</v>
      </c>
    </row>
    <row r="76" spans="1:31" s="43" customFormat="1" ht="12.75">
      <c r="A76" s="6" t="s">
        <v>221</v>
      </c>
      <c r="B76" s="29" t="s">
        <v>222</v>
      </c>
      <c r="C76" s="29" t="s">
        <v>195</v>
      </c>
      <c r="D76" s="29" t="s">
        <v>56</v>
      </c>
      <c r="E76" s="45" t="s">
        <v>223</v>
      </c>
      <c r="F76" s="3">
        <v>3361</v>
      </c>
      <c r="G76" s="3">
        <v>313</v>
      </c>
      <c r="H76" s="3">
        <v>679875</v>
      </c>
      <c r="I76" s="3"/>
      <c r="J76" s="3">
        <v>467803</v>
      </c>
      <c r="K76" s="3"/>
      <c r="L76" s="3"/>
      <c r="M76" s="3"/>
      <c r="N76" s="3"/>
      <c r="O76" s="3"/>
      <c r="P76" s="3"/>
      <c r="Q76" s="3"/>
      <c r="R76" s="3"/>
      <c r="S76" s="14">
        <f aca="true" t="shared" si="12" ref="S76:S130">SUM(F76:R76)</f>
        <v>1151352</v>
      </c>
      <c r="T76" s="28"/>
      <c r="U76" s="3">
        <v>394634</v>
      </c>
      <c r="V76" s="3">
        <v>756718</v>
      </c>
      <c r="W76" s="3"/>
      <c r="X76" s="3"/>
      <c r="Y76" s="3"/>
      <c r="Z76" s="3"/>
      <c r="AA76" s="3"/>
      <c r="AB76" s="3"/>
      <c r="AC76" s="3"/>
      <c r="AD76" s="44">
        <f aca="true" t="shared" si="13" ref="AD76:AD130">SUM(T76:AC76)</f>
        <v>1151352</v>
      </c>
      <c r="AE76" s="43">
        <f t="shared" si="0"/>
        <v>0</v>
      </c>
    </row>
    <row r="77" spans="1:31" s="43" customFormat="1" ht="12.75">
      <c r="A77" s="6" t="s">
        <v>224</v>
      </c>
      <c r="B77" s="29" t="s">
        <v>222</v>
      </c>
      <c r="C77" s="29" t="s">
        <v>40</v>
      </c>
      <c r="D77" s="29" t="s">
        <v>56</v>
      </c>
      <c r="E77" s="28" t="s">
        <v>225</v>
      </c>
      <c r="F77" s="3">
        <v>-194</v>
      </c>
      <c r="G77" s="3">
        <v>-56</v>
      </c>
      <c r="H77" s="3">
        <v>-3604</v>
      </c>
      <c r="I77" s="3"/>
      <c r="J77" s="3"/>
      <c r="K77" s="3"/>
      <c r="L77" s="3"/>
      <c r="M77" s="3"/>
      <c r="N77" s="3"/>
      <c r="O77" s="3">
        <v>-258</v>
      </c>
      <c r="P77" s="3">
        <v>4112</v>
      </c>
      <c r="Q77" s="3"/>
      <c r="R77" s="3"/>
      <c r="S77" s="14">
        <f t="shared" si="12"/>
        <v>0</v>
      </c>
      <c r="T77" s="28"/>
      <c r="U77" s="3"/>
      <c r="V77" s="3"/>
      <c r="W77" s="3"/>
      <c r="X77" s="3"/>
      <c r="Y77" s="3"/>
      <c r="Z77" s="3"/>
      <c r="AA77" s="3"/>
      <c r="AB77" s="3"/>
      <c r="AC77" s="3"/>
      <c r="AD77" s="44">
        <f t="shared" si="13"/>
        <v>0</v>
      </c>
      <c r="AE77" s="43">
        <f t="shared" si="0"/>
        <v>0</v>
      </c>
    </row>
    <row r="78" spans="1:31" s="43" customFormat="1" ht="12.75">
      <c r="A78" s="6" t="s">
        <v>374</v>
      </c>
      <c r="B78" s="29" t="s">
        <v>226</v>
      </c>
      <c r="C78" s="29"/>
      <c r="D78" s="29" t="s">
        <v>52</v>
      </c>
      <c r="E78" s="28" t="s">
        <v>211</v>
      </c>
      <c r="F78" s="3">
        <v>96</v>
      </c>
      <c r="G78" s="3">
        <v>32</v>
      </c>
      <c r="H78" s="3"/>
      <c r="I78" s="3"/>
      <c r="J78" s="3"/>
      <c r="K78" s="3"/>
      <c r="L78" s="3"/>
      <c r="M78" s="3"/>
      <c r="N78" s="3"/>
      <c r="O78" s="3"/>
      <c r="P78" s="3"/>
      <c r="Q78" s="3"/>
      <c r="R78" s="3"/>
      <c r="S78" s="14">
        <f t="shared" si="12"/>
        <v>128</v>
      </c>
      <c r="T78" s="28"/>
      <c r="U78" s="3"/>
      <c r="V78" s="3"/>
      <c r="W78" s="3"/>
      <c r="X78" s="3"/>
      <c r="Y78" s="3"/>
      <c r="Z78" s="3"/>
      <c r="AA78" s="3">
        <v>128</v>
      </c>
      <c r="AB78" s="3"/>
      <c r="AC78" s="3"/>
      <c r="AD78" s="44">
        <f t="shared" si="13"/>
        <v>128</v>
      </c>
      <c r="AE78" s="43">
        <f t="shared" si="0"/>
        <v>0</v>
      </c>
    </row>
    <row r="79" spans="1:31" s="43" customFormat="1" ht="12.75">
      <c r="A79" s="6" t="s">
        <v>227</v>
      </c>
      <c r="B79" s="29" t="s">
        <v>228</v>
      </c>
      <c r="C79" s="29" t="s">
        <v>40</v>
      </c>
      <c r="D79" s="29" t="s">
        <v>56</v>
      </c>
      <c r="E79" s="28" t="s">
        <v>229</v>
      </c>
      <c r="F79" s="3"/>
      <c r="G79" s="3"/>
      <c r="H79" s="3">
        <v>-40740</v>
      </c>
      <c r="I79" s="3"/>
      <c r="J79" s="3"/>
      <c r="K79" s="3"/>
      <c r="L79" s="3"/>
      <c r="M79" s="3"/>
      <c r="N79" s="3"/>
      <c r="O79" s="3"/>
      <c r="P79" s="3"/>
      <c r="Q79" s="3"/>
      <c r="R79" s="3"/>
      <c r="S79" s="14">
        <f t="shared" si="12"/>
        <v>-40740</v>
      </c>
      <c r="T79" s="28"/>
      <c r="U79" s="3"/>
      <c r="V79" s="3"/>
      <c r="W79" s="3">
        <v>-40740</v>
      </c>
      <c r="X79" s="3"/>
      <c r="Y79" s="3"/>
      <c r="Z79" s="3"/>
      <c r="AA79" s="3"/>
      <c r="AB79" s="3"/>
      <c r="AC79" s="3"/>
      <c r="AD79" s="44">
        <f t="shared" si="13"/>
        <v>-40740</v>
      </c>
      <c r="AE79" s="43">
        <f t="shared" si="0"/>
        <v>0</v>
      </c>
    </row>
    <row r="80" spans="1:31" s="43" customFormat="1" ht="12.75">
      <c r="A80" s="6" t="s">
        <v>230</v>
      </c>
      <c r="B80" s="29" t="s">
        <v>228</v>
      </c>
      <c r="C80" s="29" t="s">
        <v>40</v>
      </c>
      <c r="D80" s="29" t="s">
        <v>56</v>
      </c>
      <c r="E80" s="28" t="s">
        <v>229</v>
      </c>
      <c r="F80" s="3">
        <v>30862</v>
      </c>
      <c r="G80" s="3">
        <v>9878</v>
      </c>
      <c r="H80" s="3"/>
      <c r="I80" s="3"/>
      <c r="J80" s="3"/>
      <c r="K80" s="3"/>
      <c r="L80" s="3"/>
      <c r="M80" s="3"/>
      <c r="N80" s="3"/>
      <c r="O80" s="3"/>
      <c r="P80" s="3"/>
      <c r="Q80" s="3"/>
      <c r="R80" s="3"/>
      <c r="S80" s="14">
        <f t="shared" si="12"/>
        <v>40740</v>
      </c>
      <c r="T80" s="3"/>
      <c r="U80" s="3"/>
      <c r="V80" s="3"/>
      <c r="W80" s="3">
        <v>40740</v>
      </c>
      <c r="X80" s="3"/>
      <c r="Y80" s="3"/>
      <c r="Z80" s="3"/>
      <c r="AA80" s="3"/>
      <c r="AB80" s="3"/>
      <c r="AC80" s="3"/>
      <c r="AD80" s="44">
        <f t="shared" si="13"/>
        <v>40740</v>
      </c>
      <c r="AE80" s="43">
        <f t="shared" si="0"/>
        <v>0</v>
      </c>
    </row>
    <row r="81" spans="1:31" s="43" customFormat="1" ht="12.75">
      <c r="A81" s="6" t="s">
        <v>231</v>
      </c>
      <c r="B81" s="29" t="s">
        <v>232</v>
      </c>
      <c r="C81" s="29" t="s">
        <v>40</v>
      </c>
      <c r="D81" s="29" t="s">
        <v>56</v>
      </c>
      <c r="E81" s="28" t="s">
        <v>233</v>
      </c>
      <c r="F81" s="3"/>
      <c r="G81" s="3"/>
      <c r="H81" s="3">
        <v>-506496</v>
      </c>
      <c r="I81" s="3"/>
      <c r="J81" s="3"/>
      <c r="K81" s="3"/>
      <c r="L81" s="3"/>
      <c r="M81" s="3"/>
      <c r="N81" s="3"/>
      <c r="O81" s="3"/>
      <c r="P81" s="3"/>
      <c r="Q81" s="3"/>
      <c r="R81" s="3"/>
      <c r="S81" s="14">
        <f t="shared" si="12"/>
        <v>-506496</v>
      </c>
      <c r="T81" s="28"/>
      <c r="U81" s="3"/>
      <c r="V81" s="3"/>
      <c r="W81" s="3">
        <v>-506496</v>
      </c>
      <c r="X81" s="3"/>
      <c r="Y81" s="3"/>
      <c r="Z81" s="3"/>
      <c r="AA81" s="3"/>
      <c r="AB81" s="3"/>
      <c r="AC81" s="3"/>
      <c r="AD81" s="44">
        <f t="shared" si="13"/>
        <v>-506496</v>
      </c>
      <c r="AE81" s="43">
        <f t="shared" si="0"/>
        <v>0</v>
      </c>
    </row>
    <row r="82" spans="1:31" s="43" customFormat="1" ht="12.75">
      <c r="A82" s="6" t="s">
        <v>234</v>
      </c>
      <c r="B82" s="29" t="s">
        <v>232</v>
      </c>
      <c r="C82" s="29" t="s">
        <v>40</v>
      </c>
      <c r="D82" s="29" t="s">
        <v>56</v>
      </c>
      <c r="E82" s="28" t="s">
        <v>233</v>
      </c>
      <c r="F82" s="3">
        <v>393150</v>
      </c>
      <c r="G82" s="3">
        <v>113346</v>
      </c>
      <c r="H82" s="3"/>
      <c r="I82" s="3"/>
      <c r="J82" s="3"/>
      <c r="K82" s="3"/>
      <c r="L82" s="3"/>
      <c r="M82" s="3"/>
      <c r="N82" s="3"/>
      <c r="O82" s="3"/>
      <c r="P82" s="3"/>
      <c r="Q82" s="3"/>
      <c r="R82" s="3"/>
      <c r="S82" s="14">
        <f t="shared" si="12"/>
        <v>506496</v>
      </c>
      <c r="T82" s="28"/>
      <c r="U82" s="3"/>
      <c r="V82" s="3"/>
      <c r="W82" s="3">
        <v>506496</v>
      </c>
      <c r="X82" s="3"/>
      <c r="Y82" s="3"/>
      <c r="Z82" s="3"/>
      <c r="AA82" s="3"/>
      <c r="AB82" s="3"/>
      <c r="AC82" s="3"/>
      <c r="AD82" s="44">
        <f t="shared" si="13"/>
        <v>506496</v>
      </c>
      <c r="AE82" s="43">
        <f t="shared" si="0"/>
        <v>0</v>
      </c>
    </row>
    <row r="83" spans="1:31" s="43" customFormat="1" ht="12.75">
      <c r="A83" s="6" t="s">
        <v>235</v>
      </c>
      <c r="B83" s="29" t="s">
        <v>236</v>
      </c>
      <c r="C83" s="29" t="s">
        <v>40</v>
      </c>
      <c r="D83" s="29" t="s">
        <v>56</v>
      </c>
      <c r="E83" s="28" t="s">
        <v>237</v>
      </c>
      <c r="F83" s="3"/>
      <c r="G83" s="3"/>
      <c r="H83" s="3"/>
      <c r="I83" s="3"/>
      <c r="J83" s="3"/>
      <c r="K83" s="3"/>
      <c r="L83" s="3">
        <v>36565</v>
      </c>
      <c r="M83" s="3"/>
      <c r="N83" s="3"/>
      <c r="O83" s="3"/>
      <c r="P83" s="3"/>
      <c r="Q83" s="3"/>
      <c r="R83" s="3"/>
      <c r="S83" s="14">
        <f t="shared" si="12"/>
        <v>36565</v>
      </c>
      <c r="T83" s="28"/>
      <c r="U83" s="3"/>
      <c r="V83" s="3">
        <v>36565</v>
      </c>
      <c r="W83" s="3"/>
      <c r="X83" s="3"/>
      <c r="Y83" s="3"/>
      <c r="Z83" s="3"/>
      <c r="AA83" s="3"/>
      <c r="AB83" s="3"/>
      <c r="AC83" s="3"/>
      <c r="AD83" s="44">
        <f t="shared" si="13"/>
        <v>36565</v>
      </c>
      <c r="AE83" s="43">
        <f t="shared" si="0"/>
        <v>0</v>
      </c>
    </row>
    <row r="84" spans="1:31" s="43" customFormat="1" ht="12.75">
      <c r="A84" s="6" t="s">
        <v>238</v>
      </c>
      <c r="B84" s="29" t="s">
        <v>239</v>
      </c>
      <c r="C84" s="29" t="s">
        <v>40</v>
      </c>
      <c r="D84" s="29" t="s">
        <v>56</v>
      </c>
      <c r="E84" s="28" t="s">
        <v>225</v>
      </c>
      <c r="F84" s="3">
        <v>-1605</v>
      </c>
      <c r="G84" s="3">
        <v>-475</v>
      </c>
      <c r="H84" s="3">
        <v>-9877</v>
      </c>
      <c r="I84" s="3"/>
      <c r="J84" s="3"/>
      <c r="K84" s="3"/>
      <c r="L84" s="3">
        <v>85</v>
      </c>
      <c r="M84" s="3"/>
      <c r="N84" s="3"/>
      <c r="O84" s="3"/>
      <c r="P84" s="3">
        <v>11872</v>
      </c>
      <c r="Q84" s="3"/>
      <c r="R84" s="3"/>
      <c r="S84" s="14">
        <f t="shared" si="12"/>
        <v>0</v>
      </c>
      <c r="T84" s="28"/>
      <c r="U84" s="3"/>
      <c r="V84" s="3"/>
      <c r="W84" s="3"/>
      <c r="X84" s="3"/>
      <c r="Y84" s="3"/>
      <c r="Z84" s="3"/>
      <c r="AA84" s="3"/>
      <c r="AB84" s="3"/>
      <c r="AC84" s="3"/>
      <c r="AD84" s="44">
        <f t="shared" si="13"/>
        <v>0</v>
      </c>
      <c r="AE84" s="43">
        <f t="shared" si="0"/>
        <v>0</v>
      </c>
    </row>
    <row r="85" spans="1:31" s="43" customFormat="1" ht="12.75">
      <c r="A85" s="6" t="s">
        <v>240</v>
      </c>
      <c r="B85" s="29" t="s">
        <v>241</v>
      </c>
      <c r="C85" s="29"/>
      <c r="D85" s="29" t="s">
        <v>52</v>
      </c>
      <c r="E85" s="28" t="s">
        <v>242</v>
      </c>
      <c r="F85" s="3"/>
      <c r="G85" s="3"/>
      <c r="H85" s="3"/>
      <c r="I85" s="3"/>
      <c r="J85" s="3">
        <v>11204</v>
      </c>
      <c r="K85" s="3"/>
      <c r="L85" s="3"/>
      <c r="M85" s="3"/>
      <c r="N85" s="3"/>
      <c r="O85" s="3"/>
      <c r="P85" s="3"/>
      <c r="Q85" s="3"/>
      <c r="R85" s="3"/>
      <c r="S85" s="14">
        <f t="shared" si="12"/>
        <v>11204</v>
      </c>
      <c r="T85" s="28"/>
      <c r="U85" s="3"/>
      <c r="V85" s="3"/>
      <c r="W85" s="3"/>
      <c r="X85" s="3"/>
      <c r="Y85" s="3"/>
      <c r="Z85" s="3"/>
      <c r="AA85" s="3">
        <v>11204</v>
      </c>
      <c r="AB85" s="3"/>
      <c r="AC85" s="3"/>
      <c r="AD85" s="44">
        <f t="shared" si="13"/>
        <v>11204</v>
      </c>
      <c r="AE85" s="43">
        <f t="shared" si="0"/>
        <v>0</v>
      </c>
    </row>
    <row r="86" spans="1:31" s="43" customFormat="1" ht="12.75">
      <c r="A86" s="6" t="s">
        <v>243</v>
      </c>
      <c r="B86" s="29" t="s">
        <v>244</v>
      </c>
      <c r="C86" s="29" t="s">
        <v>245</v>
      </c>
      <c r="D86" s="29" t="s">
        <v>56</v>
      </c>
      <c r="E86" s="28" t="s">
        <v>246</v>
      </c>
      <c r="F86" s="3">
        <v>362383</v>
      </c>
      <c r="G86" s="3">
        <v>98189</v>
      </c>
      <c r="H86" s="3">
        <v>11428</v>
      </c>
      <c r="I86" s="3"/>
      <c r="J86" s="3"/>
      <c r="K86" s="3"/>
      <c r="L86" s="3"/>
      <c r="M86" s="3"/>
      <c r="N86" s="3"/>
      <c r="O86" s="3"/>
      <c r="P86" s="3"/>
      <c r="Q86" s="3"/>
      <c r="R86" s="3"/>
      <c r="S86" s="14">
        <f t="shared" si="12"/>
        <v>472000</v>
      </c>
      <c r="T86" s="28"/>
      <c r="U86" s="3"/>
      <c r="V86" s="3">
        <v>472000</v>
      </c>
      <c r="W86" s="3"/>
      <c r="X86" s="3"/>
      <c r="Y86" s="3"/>
      <c r="Z86" s="3"/>
      <c r="AA86" s="3"/>
      <c r="AB86" s="3"/>
      <c r="AC86" s="3"/>
      <c r="AD86" s="44">
        <f t="shared" si="13"/>
        <v>472000</v>
      </c>
      <c r="AE86" s="43">
        <f t="shared" si="0"/>
        <v>0</v>
      </c>
    </row>
    <row r="87" spans="1:31" s="43" customFormat="1" ht="12.75">
      <c r="A87" s="6" t="s">
        <v>247</v>
      </c>
      <c r="B87" s="29" t="s">
        <v>248</v>
      </c>
      <c r="C87" s="29" t="s">
        <v>249</v>
      </c>
      <c r="D87" s="29" t="s">
        <v>56</v>
      </c>
      <c r="E87" s="28" t="s">
        <v>250</v>
      </c>
      <c r="F87" s="3">
        <v>-361783</v>
      </c>
      <c r="G87" s="3">
        <v>-97681</v>
      </c>
      <c r="H87" s="3"/>
      <c r="I87" s="3"/>
      <c r="J87" s="3"/>
      <c r="K87" s="3">
        <v>459464</v>
      </c>
      <c r="L87" s="3"/>
      <c r="M87" s="3"/>
      <c r="N87" s="3"/>
      <c r="O87" s="3"/>
      <c r="P87" s="3"/>
      <c r="Q87" s="3"/>
      <c r="R87" s="3"/>
      <c r="S87" s="14">
        <f t="shared" si="12"/>
        <v>0</v>
      </c>
      <c r="T87" s="28"/>
      <c r="U87" s="3"/>
      <c r="V87" s="3"/>
      <c r="W87" s="3"/>
      <c r="X87" s="3"/>
      <c r="Y87" s="3"/>
      <c r="Z87" s="3"/>
      <c r="AA87" s="3"/>
      <c r="AB87" s="3"/>
      <c r="AC87" s="3"/>
      <c r="AD87" s="44">
        <f t="shared" si="13"/>
        <v>0</v>
      </c>
      <c r="AE87" s="43">
        <f t="shared" si="0"/>
        <v>0</v>
      </c>
    </row>
    <row r="88" spans="1:31" s="43" customFormat="1" ht="12.75">
      <c r="A88" s="6" t="s">
        <v>251</v>
      </c>
      <c r="B88" s="29" t="s">
        <v>248</v>
      </c>
      <c r="C88" s="29" t="s">
        <v>252</v>
      </c>
      <c r="D88" s="29" t="s">
        <v>56</v>
      </c>
      <c r="E88" s="28" t="s">
        <v>253</v>
      </c>
      <c r="F88" s="3"/>
      <c r="G88" s="3"/>
      <c r="H88" s="3">
        <v>459464</v>
      </c>
      <c r="I88" s="3"/>
      <c r="J88" s="3"/>
      <c r="K88" s="3">
        <v>-459464</v>
      </c>
      <c r="L88" s="3"/>
      <c r="M88" s="3"/>
      <c r="N88" s="3"/>
      <c r="O88" s="3"/>
      <c r="P88" s="3"/>
      <c r="Q88" s="3"/>
      <c r="R88" s="3"/>
      <c r="S88" s="14">
        <f t="shared" si="12"/>
        <v>0</v>
      </c>
      <c r="T88" s="28"/>
      <c r="U88" s="3"/>
      <c r="V88" s="3"/>
      <c r="W88" s="3"/>
      <c r="X88" s="3"/>
      <c r="Y88" s="3"/>
      <c r="Z88" s="3"/>
      <c r="AA88" s="3"/>
      <c r="AB88" s="3"/>
      <c r="AC88" s="3"/>
      <c r="AD88" s="44">
        <f t="shared" si="13"/>
        <v>0</v>
      </c>
      <c r="AE88" s="43">
        <f t="shared" si="0"/>
        <v>0</v>
      </c>
    </row>
    <row r="89" spans="1:31" s="43" customFormat="1" ht="12.75">
      <c r="A89" s="6" t="s">
        <v>254</v>
      </c>
      <c r="B89" s="29" t="s">
        <v>248</v>
      </c>
      <c r="C89" s="29" t="s">
        <v>255</v>
      </c>
      <c r="D89" s="29" t="s">
        <v>56</v>
      </c>
      <c r="E89" s="28" t="s">
        <v>256</v>
      </c>
      <c r="F89" s="3"/>
      <c r="G89" s="3"/>
      <c r="H89" s="3">
        <v>1091394</v>
      </c>
      <c r="I89" s="3"/>
      <c r="J89" s="3"/>
      <c r="K89" s="3"/>
      <c r="L89" s="3"/>
      <c r="M89" s="3"/>
      <c r="N89" s="3"/>
      <c r="O89" s="3"/>
      <c r="P89" s="3">
        <v>2327</v>
      </c>
      <c r="Q89" s="3"/>
      <c r="R89" s="3"/>
      <c r="S89" s="14">
        <f t="shared" si="12"/>
        <v>1093721</v>
      </c>
      <c r="T89" s="28"/>
      <c r="U89" s="3"/>
      <c r="V89" s="3">
        <v>1093721</v>
      </c>
      <c r="W89" s="3"/>
      <c r="X89" s="3"/>
      <c r="Y89" s="3"/>
      <c r="Z89" s="3"/>
      <c r="AA89" s="3"/>
      <c r="AB89" s="3"/>
      <c r="AC89" s="3"/>
      <c r="AD89" s="44">
        <f t="shared" si="13"/>
        <v>1093721</v>
      </c>
      <c r="AE89" s="43">
        <f t="shared" si="0"/>
        <v>0</v>
      </c>
    </row>
    <row r="90" spans="1:31" s="20" customFormat="1" ht="13.5">
      <c r="A90" s="389" t="s">
        <v>257</v>
      </c>
      <c r="B90" s="389"/>
      <c r="C90" s="389"/>
      <c r="D90" s="389"/>
      <c r="E90" s="389"/>
      <c r="F90" s="19">
        <f>SUM(F76:F89)</f>
        <v>426270</v>
      </c>
      <c r="G90" s="19">
        <f aca="true" t="shared" si="14" ref="G90:AD90">SUM(G76:G89)</f>
        <v>123546</v>
      </c>
      <c r="H90" s="19">
        <f t="shared" si="14"/>
        <v>1681444</v>
      </c>
      <c r="I90" s="19">
        <f t="shared" si="14"/>
        <v>0</v>
      </c>
      <c r="J90" s="19">
        <f t="shared" si="14"/>
        <v>479007</v>
      </c>
      <c r="K90" s="19">
        <f t="shared" si="14"/>
        <v>0</v>
      </c>
      <c r="L90" s="19">
        <f t="shared" si="14"/>
        <v>36650</v>
      </c>
      <c r="M90" s="19">
        <f t="shared" si="14"/>
        <v>0</v>
      </c>
      <c r="N90" s="19">
        <f t="shared" si="14"/>
        <v>0</v>
      </c>
      <c r="O90" s="19">
        <f t="shared" si="14"/>
        <v>-258</v>
      </c>
      <c r="P90" s="19">
        <f t="shared" si="14"/>
        <v>18311</v>
      </c>
      <c r="Q90" s="19">
        <f t="shared" si="14"/>
        <v>0</v>
      </c>
      <c r="R90" s="19">
        <f t="shared" si="14"/>
        <v>0</v>
      </c>
      <c r="S90" s="19">
        <f t="shared" si="14"/>
        <v>2764970</v>
      </c>
      <c r="T90" s="19">
        <f t="shared" si="14"/>
        <v>0</v>
      </c>
      <c r="U90" s="19">
        <f t="shared" si="14"/>
        <v>394634</v>
      </c>
      <c r="V90" s="19">
        <f t="shared" si="14"/>
        <v>2359004</v>
      </c>
      <c r="W90" s="19">
        <f t="shared" si="14"/>
        <v>0</v>
      </c>
      <c r="X90" s="19">
        <f t="shared" si="14"/>
        <v>0</v>
      </c>
      <c r="Y90" s="19">
        <f t="shared" si="14"/>
        <v>0</v>
      </c>
      <c r="Z90" s="19">
        <f t="shared" si="14"/>
        <v>0</v>
      </c>
      <c r="AA90" s="19">
        <f t="shared" si="14"/>
        <v>11332</v>
      </c>
      <c r="AB90" s="19">
        <f t="shared" si="14"/>
        <v>0</v>
      </c>
      <c r="AC90" s="19">
        <f t="shared" si="14"/>
        <v>0</v>
      </c>
      <c r="AD90" s="19">
        <f t="shared" si="14"/>
        <v>2764970</v>
      </c>
      <c r="AE90" s="42">
        <f>AD90-S90</f>
        <v>0</v>
      </c>
    </row>
    <row r="91" spans="1:31" s="43" customFormat="1" ht="12.75">
      <c r="A91" s="6" t="s">
        <v>258</v>
      </c>
      <c r="B91" s="29" t="s">
        <v>259</v>
      </c>
      <c r="C91" s="29" t="s">
        <v>40</v>
      </c>
      <c r="D91" s="29" t="s">
        <v>45</v>
      </c>
      <c r="E91" s="31" t="s">
        <v>260</v>
      </c>
      <c r="F91" s="3">
        <v>3604</v>
      </c>
      <c r="G91" s="3"/>
      <c r="H91" s="3"/>
      <c r="I91" s="3"/>
      <c r="J91" s="3"/>
      <c r="K91" s="3"/>
      <c r="L91" s="3"/>
      <c r="M91" s="3"/>
      <c r="N91" s="3"/>
      <c r="O91" s="3"/>
      <c r="P91" s="3"/>
      <c r="Q91" s="3"/>
      <c r="R91" s="3"/>
      <c r="S91" s="14">
        <f t="shared" si="12"/>
        <v>3604</v>
      </c>
      <c r="T91" s="28"/>
      <c r="U91" s="3"/>
      <c r="V91" s="3"/>
      <c r="W91" s="3"/>
      <c r="X91" s="3"/>
      <c r="Y91" s="3"/>
      <c r="Z91" s="3"/>
      <c r="AA91" s="3">
        <v>3604</v>
      </c>
      <c r="AB91" s="3"/>
      <c r="AC91" s="3"/>
      <c r="AD91" s="44">
        <f t="shared" si="13"/>
        <v>3604</v>
      </c>
      <c r="AE91" s="43">
        <f t="shared" si="0"/>
        <v>0</v>
      </c>
    </row>
    <row r="92" spans="1:31" s="43" customFormat="1" ht="12.75">
      <c r="A92" s="6" t="s">
        <v>261</v>
      </c>
      <c r="B92" s="29" t="s">
        <v>259</v>
      </c>
      <c r="C92" s="29" t="s">
        <v>40</v>
      </c>
      <c r="D92" s="29" t="s">
        <v>45</v>
      </c>
      <c r="E92" s="18" t="s">
        <v>262</v>
      </c>
      <c r="F92" s="3">
        <v>6714</v>
      </c>
      <c r="G92" s="3">
        <v>814</v>
      </c>
      <c r="H92" s="3"/>
      <c r="I92" s="3"/>
      <c r="J92" s="3"/>
      <c r="K92" s="3"/>
      <c r="L92" s="3"/>
      <c r="M92" s="3"/>
      <c r="N92" s="3"/>
      <c r="O92" s="3"/>
      <c r="P92" s="3"/>
      <c r="Q92" s="3"/>
      <c r="R92" s="3"/>
      <c r="S92" s="14">
        <f t="shared" si="12"/>
        <v>7528</v>
      </c>
      <c r="T92" s="28"/>
      <c r="U92" s="3"/>
      <c r="V92" s="3"/>
      <c r="W92" s="3"/>
      <c r="X92" s="3"/>
      <c r="Y92" s="3"/>
      <c r="Z92" s="3"/>
      <c r="AA92" s="3">
        <v>7528</v>
      </c>
      <c r="AB92" s="3"/>
      <c r="AC92" s="3"/>
      <c r="AD92" s="44">
        <f t="shared" si="13"/>
        <v>7528</v>
      </c>
      <c r="AE92" s="43">
        <f t="shared" si="0"/>
        <v>0</v>
      </c>
    </row>
    <row r="93" spans="1:31" s="43" customFormat="1" ht="12.75">
      <c r="A93" s="6" t="s">
        <v>378</v>
      </c>
      <c r="B93" s="29" t="s">
        <v>259</v>
      </c>
      <c r="C93" s="30">
        <v>9307</v>
      </c>
      <c r="D93" s="30">
        <v>4</v>
      </c>
      <c r="E93" s="31" t="s">
        <v>122</v>
      </c>
      <c r="F93" s="3"/>
      <c r="G93" s="3"/>
      <c r="H93" s="3">
        <v>-16567</v>
      </c>
      <c r="I93" s="3"/>
      <c r="J93" s="3"/>
      <c r="K93" s="3"/>
      <c r="L93" s="3"/>
      <c r="M93" s="3"/>
      <c r="N93" s="3"/>
      <c r="O93" s="3"/>
      <c r="P93" s="3"/>
      <c r="Q93" s="3"/>
      <c r="R93" s="3"/>
      <c r="S93" s="14">
        <f t="shared" si="12"/>
        <v>-16567</v>
      </c>
      <c r="T93" s="28"/>
      <c r="U93" s="3"/>
      <c r="V93" s="3"/>
      <c r="W93" s="3"/>
      <c r="X93" s="3"/>
      <c r="Y93" s="3"/>
      <c r="Z93" s="3"/>
      <c r="AA93" s="3">
        <v>-16567</v>
      </c>
      <c r="AB93" s="3"/>
      <c r="AC93" s="3"/>
      <c r="AD93" s="44">
        <f t="shared" si="13"/>
        <v>-16567</v>
      </c>
      <c r="AE93" s="43">
        <f t="shared" si="0"/>
        <v>0</v>
      </c>
    </row>
    <row r="94" spans="1:31" s="43" customFormat="1" ht="12.75">
      <c r="A94" s="6" t="s">
        <v>263</v>
      </c>
      <c r="B94" s="29" t="s">
        <v>264</v>
      </c>
      <c r="C94" s="29" t="s">
        <v>40</v>
      </c>
      <c r="D94" s="29" t="s">
        <v>56</v>
      </c>
      <c r="E94" s="28" t="s">
        <v>265</v>
      </c>
      <c r="F94" s="3">
        <v>-111</v>
      </c>
      <c r="G94" s="3">
        <v>-539</v>
      </c>
      <c r="H94" s="3">
        <v>-15396</v>
      </c>
      <c r="I94" s="3"/>
      <c r="J94" s="3">
        <v>-4859</v>
      </c>
      <c r="K94" s="3"/>
      <c r="L94" s="3"/>
      <c r="M94" s="3"/>
      <c r="N94" s="3"/>
      <c r="O94" s="3">
        <v>1719</v>
      </c>
      <c r="P94" s="3">
        <v>19186</v>
      </c>
      <c r="Q94" s="3"/>
      <c r="R94" s="3"/>
      <c r="S94" s="14">
        <f t="shared" si="12"/>
        <v>0</v>
      </c>
      <c r="T94" s="28"/>
      <c r="U94" s="3"/>
      <c r="V94" s="3"/>
      <c r="W94" s="3"/>
      <c r="X94" s="3"/>
      <c r="Y94" s="3"/>
      <c r="Z94" s="3"/>
      <c r="AA94" s="3"/>
      <c r="AB94" s="3"/>
      <c r="AC94" s="3"/>
      <c r="AD94" s="44">
        <f t="shared" si="13"/>
        <v>0</v>
      </c>
      <c r="AE94" s="43">
        <f t="shared" si="0"/>
        <v>0</v>
      </c>
    </row>
    <row r="95" spans="1:31" s="43" customFormat="1" ht="12.75">
      <c r="A95" s="6" t="s">
        <v>266</v>
      </c>
      <c r="B95" s="29" t="s">
        <v>267</v>
      </c>
      <c r="C95" s="29" t="s">
        <v>40</v>
      </c>
      <c r="D95" s="29" t="s">
        <v>52</v>
      </c>
      <c r="E95" s="28" t="s">
        <v>242</v>
      </c>
      <c r="F95" s="3"/>
      <c r="G95" s="3"/>
      <c r="H95" s="3"/>
      <c r="I95" s="3"/>
      <c r="J95" s="3">
        <v>11139</v>
      </c>
      <c r="K95" s="3"/>
      <c r="L95" s="3"/>
      <c r="M95" s="3"/>
      <c r="N95" s="3"/>
      <c r="O95" s="3"/>
      <c r="P95" s="3"/>
      <c r="Q95" s="3"/>
      <c r="R95" s="3"/>
      <c r="S95" s="14">
        <f t="shared" si="12"/>
        <v>11139</v>
      </c>
      <c r="T95" s="28"/>
      <c r="U95" s="3"/>
      <c r="V95" s="3"/>
      <c r="W95" s="3"/>
      <c r="X95" s="3"/>
      <c r="Y95" s="3"/>
      <c r="Z95" s="3"/>
      <c r="AA95" s="3">
        <v>11139</v>
      </c>
      <c r="AB95" s="3"/>
      <c r="AC95" s="3"/>
      <c r="AD95" s="44">
        <f t="shared" si="13"/>
        <v>11139</v>
      </c>
      <c r="AE95" s="43">
        <f t="shared" si="0"/>
        <v>0</v>
      </c>
    </row>
    <row r="96" spans="1:31" s="43" customFormat="1" ht="12.75">
      <c r="A96" s="6" t="s">
        <v>268</v>
      </c>
      <c r="B96" s="29" t="s">
        <v>269</v>
      </c>
      <c r="C96" s="29" t="s">
        <v>40</v>
      </c>
      <c r="D96" s="29" t="s">
        <v>56</v>
      </c>
      <c r="E96" s="28" t="s">
        <v>270</v>
      </c>
      <c r="F96" s="3"/>
      <c r="G96" s="3"/>
      <c r="H96" s="3">
        <v>-2412</v>
      </c>
      <c r="I96" s="3"/>
      <c r="J96" s="3"/>
      <c r="K96" s="3"/>
      <c r="L96" s="3"/>
      <c r="M96" s="3"/>
      <c r="N96" s="3"/>
      <c r="O96" s="3"/>
      <c r="P96" s="3">
        <v>2412</v>
      </c>
      <c r="Q96" s="3"/>
      <c r="R96" s="3"/>
      <c r="S96" s="14">
        <f t="shared" si="12"/>
        <v>0</v>
      </c>
      <c r="T96" s="28"/>
      <c r="U96" s="3"/>
      <c r="V96" s="3"/>
      <c r="W96" s="3"/>
      <c r="X96" s="3"/>
      <c r="Y96" s="3"/>
      <c r="Z96" s="3"/>
      <c r="AA96" s="3"/>
      <c r="AB96" s="3"/>
      <c r="AC96" s="3"/>
      <c r="AD96" s="44">
        <f t="shared" si="13"/>
        <v>0</v>
      </c>
      <c r="AE96" s="43">
        <f t="shared" si="0"/>
        <v>0</v>
      </c>
    </row>
    <row r="97" spans="1:31" s="43" customFormat="1" ht="12.75">
      <c r="A97" s="6" t="s">
        <v>271</v>
      </c>
      <c r="B97" s="29" t="s">
        <v>269</v>
      </c>
      <c r="C97" s="29" t="s">
        <v>272</v>
      </c>
      <c r="D97" s="29" t="s">
        <v>56</v>
      </c>
      <c r="E97" s="28" t="s">
        <v>273</v>
      </c>
      <c r="F97" s="3"/>
      <c r="G97" s="3"/>
      <c r="H97" s="3">
        <v>-268717</v>
      </c>
      <c r="I97" s="3"/>
      <c r="J97" s="3"/>
      <c r="K97" s="3"/>
      <c r="L97" s="3"/>
      <c r="M97" s="3"/>
      <c r="N97" s="3"/>
      <c r="O97" s="3"/>
      <c r="P97" s="3"/>
      <c r="Q97" s="3"/>
      <c r="R97" s="3"/>
      <c r="S97" s="14">
        <f t="shared" si="12"/>
        <v>-268717</v>
      </c>
      <c r="T97" s="28"/>
      <c r="U97" s="3">
        <v>-154091</v>
      </c>
      <c r="V97" s="3">
        <v>-114626</v>
      </c>
      <c r="W97" s="3"/>
      <c r="X97" s="3"/>
      <c r="Y97" s="3"/>
      <c r="Z97" s="3"/>
      <c r="AA97" s="3"/>
      <c r="AB97" s="3"/>
      <c r="AC97" s="3"/>
      <c r="AD97" s="44">
        <f t="shared" si="13"/>
        <v>-268717</v>
      </c>
      <c r="AE97" s="43">
        <f t="shared" si="0"/>
        <v>0</v>
      </c>
    </row>
    <row r="98" spans="1:31" s="43" customFormat="1" ht="12.75">
      <c r="A98" s="6" t="s">
        <v>274</v>
      </c>
      <c r="B98" s="29" t="s">
        <v>269</v>
      </c>
      <c r="C98" s="29" t="s">
        <v>275</v>
      </c>
      <c r="D98" s="29" t="s">
        <v>56</v>
      </c>
      <c r="E98" s="28" t="s">
        <v>276</v>
      </c>
      <c r="F98" s="3"/>
      <c r="G98" s="3"/>
      <c r="H98" s="3">
        <v>91056</v>
      </c>
      <c r="I98" s="3"/>
      <c r="J98" s="3"/>
      <c r="K98" s="3"/>
      <c r="L98" s="3"/>
      <c r="M98" s="3"/>
      <c r="N98" s="3"/>
      <c r="O98" s="3"/>
      <c r="P98" s="3">
        <v>500</v>
      </c>
      <c r="Q98" s="3"/>
      <c r="R98" s="3"/>
      <c r="S98" s="14">
        <f t="shared" si="12"/>
        <v>91556</v>
      </c>
      <c r="T98" s="28"/>
      <c r="U98" s="3"/>
      <c r="V98" s="3">
        <v>91556</v>
      </c>
      <c r="W98" s="3"/>
      <c r="X98" s="3"/>
      <c r="Y98" s="3"/>
      <c r="Z98" s="3"/>
      <c r="AA98" s="3"/>
      <c r="AB98" s="3"/>
      <c r="AC98" s="3"/>
      <c r="AD98" s="44">
        <f t="shared" si="13"/>
        <v>91556</v>
      </c>
      <c r="AE98" s="43">
        <f t="shared" si="0"/>
        <v>0</v>
      </c>
    </row>
    <row r="99" spans="1:31" s="43" customFormat="1" ht="12.75">
      <c r="A99" s="6" t="s">
        <v>277</v>
      </c>
      <c r="B99" s="29" t="s">
        <v>278</v>
      </c>
      <c r="C99" s="29">
        <v>9100</v>
      </c>
      <c r="D99" s="30">
        <v>2</v>
      </c>
      <c r="E99" s="31" t="s">
        <v>279</v>
      </c>
      <c r="F99" s="3">
        <v>31620</v>
      </c>
      <c r="G99" s="3">
        <v>8901</v>
      </c>
      <c r="H99" s="3"/>
      <c r="I99" s="3"/>
      <c r="J99" s="3"/>
      <c r="K99" s="3"/>
      <c r="L99" s="3"/>
      <c r="M99" s="3"/>
      <c r="N99" s="3"/>
      <c r="O99" s="3"/>
      <c r="P99" s="3"/>
      <c r="Q99" s="3"/>
      <c r="R99" s="3"/>
      <c r="S99" s="14">
        <f t="shared" si="12"/>
        <v>40521</v>
      </c>
      <c r="T99" s="28"/>
      <c r="U99" s="3"/>
      <c r="V99" s="3"/>
      <c r="W99" s="3"/>
      <c r="X99" s="3"/>
      <c r="Y99" s="3"/>
      <c r="Z99" s="3"/>
      <c r="AA99" s="3">
        <v>40521</v>
      </c>
      <c r="AB99" s="3"/>
      <c r="AC99" s="3"/>
      <c r="AD99" s="44">
        <f t="shared" si="13"/>
        <v>40521</v>
      </c>
      <c r="AE99" s="43">
        <f t="shared" si="0"/>
        <v>0</v>
      </c>
    </row>
    <row r="100" spans="1:31" s="43" customFormat="1" ht="12.75">
      <c r="A100" s="6" t="s">
        <v>280</v>
      </c>
      <c r="B100" s="29" t="s">
        <v>281</v>
      </c>
      <c r="C100" s="29" t="s">
        <v>195</v>
      </c>
      <c r="D100" s="29" t="s">
        <v>56</v>
      </c>
      <c r="E100" s="28" t="s">
        <v>282</v>
      </c>
      <c r="F100" s="3"/>
      <c r="G100" s="3"/>
      <c r="H100" s="3">
        <v>55464</v>
      </c>
      <c r="I100" s="3"/>
      <c r="J100" s="3"/>
      <c r="K100" s="3"/>
      <c r="L100" s="3"/>
      <c r="M100" s="3"/>
      <c r="N100" s="3"/>
      <c r="O100" s="3"/>
      <c r="P100" s="3">
        <v>56605</v>
      </c>
      <c r="Q100" s="3"/>
      <c r="R100" s="3"/>
      <c r="S100" s="14">
        <f t="shared" si="12"/>
        <v>112069</v>
      </c>
      <c r="T100" s="28"/>
      <c r="U100" s="3"/>
      <c r="V100" s="3">
        <v>55464</v>
      </c>
      <c r="W100" s="3"/>
      <c r="X100" s="3"/>
      <c r="Y100" s="3"/>
      <c r="Z100" s="3">
        <v>56605</v>
      </c>
      <c r="AA100" s="3"/>
      <c r="AB100" s="3"/>
      <c r="AC100" s="3"/>
      <c r="AD100" s="44">
        <f t="shared" si="13"/>
        <v>112069</v>
      </c>
      <c r="AE100" s="43">
        <f t="shared" si="0"/>
        <v>0</v>
      </c>
    </row>
    <row r="101" spans="1:31" s="43" customFormat="1" ht="12.75">
      <c r="A101" s="6" t="s">
        <v>283</v>
      </c>
      <c r="B101" s="29" t="s">
        <v>281</v>
      </c>
      <c r="C101" s="29" t="s">
        <v>195</v>
      </c>
      <c r="D101" s="29" t="s">
        <v>56</v>
      </c>
      <c r="E101" s="28" t="s">
        <v>284</v>
      </c>
      <c r="F101" s="3"/>
      <c r="G101" s="3"/>
      <c r="H101" s="3">
        <v>-9896</v>
      </c>
      <c r="I101" s="3"/>
      <c r="J101" s="3"/>
      <c r="K101" s="3"/>
      <c r="L101" s="3"/>
      <c r="M101" s="3"/>
      <c r="N101" s="3"/>
      <c r="O101" s="3"/>
      <c r="P101" s="3">
        <v>9896</v>
      </c>
      <c r="Q101" s="3"/>
      <c r="R101" s="3"/>
      <c r="S101" s="14">
        <f t="shared" si="12"/>
        <v>0</v>
      </c>
      <c r="T101" s="28"/>
      <c r="U101" s="3"/>
      <c r="V101" s="3">
        <v>-2327</v>
      </c>
      <c r="W101" s="3"/>
      <c r="X101" s="3"/>
      <c r="Y101" s="3"/>
      <c r="Z101" s="3">
        <v>2327</v>
      </c>
      <c r="AA101" s="3"/>
      <c r="AB101" s="3"/>
      <c r="AC101" s="3"/>
      <c r="AD101" s="44">
        <f t="shared" si="13"/>
        <v>0</v>
      </c>
      <c r="AE101" s="43">
        <f t="shared" si="0"/>
        <v>0</v>
      </c>
    </row>
    <row r="102" spans="1:31" s="43" customFormat="1" ht="12.75">
      <c r="A102" s="6" t="s">
        <v>285</v>
      </c>
      <c r="B102" s="29" t="s">
        <v>281</v>
      </c>
      <c r="C102" s="29" t="s">
        <v>40</v>
      </c>
      <c r="D102" s="29" t="s">
        <v>56</v>
      </c>
      <c r="E102" s="39" t="s">
        <v>173</v>
      </c>
      <c r="F102" s="3"/>
      <c r="G102" s="3"/>
      <c r="H102" s="3">
        <v>-5</v>
      </c>
      <c r="I102" s="3"/>
      <c r="J102" s="3"/>
      <c r="K102" s="3"/>
      <c r="L102" s="3"/>
      <c r="M102" s="3"/>
      <c r="N102" s="3"/>
      <c r="O102" s="3"/>
      <c r="P102" s="3"/>
      <c r="Q102" s="3"/>
      <c r="R102" s="3"/>
      <c r="S102" s="14">
        <f t="shared" si="12"/>
        <v>-5</v>
      </c>
      <c r="T102" s="28"/>
      <c r="U102" s="3"/>
      <c r="V102" s="3"/>
      <c r="W102" s="3">
        <v>-5</v>
      </c>
      <c r="X102" s="3"/>
      <c r="Y102" s="3"/>
      <c r="Z102" s="3"/>
      <c r="AA102" s="3"/>
      <c r="AB102" s="3"/>
      <c r="AC102" s="3"/>
      <c r="AD102" s="44">
        <f t="shared" si="13"/>
        <v>-5</v>
      </c>
      <c r="AE102" s="43">
        <f t="shared" si="0"/>
        <v>0</v>
      </c>
    </row>
    <row r="103" spans="1:31" s="43" customFormat="1" ht="12.75">
      <c r="A103" s="6" t="s">
        <v>286</v>
      </c>
      <c r="B103" s="29" t="s">
        <v>281</v>
      </c>
      <c r="C103" s="29" t="s">
        <v>40</v>
      </c>
      <c r="D103" s="29" t="s">
        <v>56</v>
      </c>
      <c r="E103" s="39" t="s">
        <v>173</v>
      </c>
      <c r="F103" s="3"/>
      <c r="G103" s="3"/>
      <c r="H103" s="3"/>
      <c r="I103" s="3"/>
      <c r="J103" s="3"/>
      <c r="K103" s="3"/>
      <c r="L103" s="3"/>
      <c r="M103" s="3"/>
      <c r="N103" s="3"/>
      <c r="O103" s="3"/>
      <c r="P103" s="3">
        <v>5</v>
      </c>
      <c r="Q103" s="3"/>
      <c r="R103" s="3"/>
      <c r="S103" s="14">
        <f t="shared" si="12"/>
        <v>5</v>
      </c>
      <c r="T103" s="28"/>
      <c r="U103" s="3"/>
      <c r="V103" s="3"/>
      <c r="W103" s="3">
        <v>5</v>
      </c>
      <c r="X103" s="3"/>
      <c r="Y103" s="3"/>
      <c r="Z103" s="3"/>
      <c r="AA103" s="3"/>
      <c r="AB103" s="3"/>
      <c r="AC103" s="3"/>
      <c r="AD103" s="44">
        <f t="shared" si="13"/>
        <v>5</v>
      </c>
      <c r="AE103" s="43">
        <f t="shared" si="0"/>
        <v>0</v>
      </c>
    </row>
    <row r="104" spans="1:31" s="43" customFormat="1" ht="12.75">
      <c r="A104" s="6" t="s">
        <v>287</v>
      </c>
      <c r="B104" s="29" t="s">
        <v>288</v>
      </c>
      <c r="C104" s="29" t="s">
        <v>289</v>
      </c>
      <c r="D104" s="29" t="s">
        <v>52</v>
      </c>
      <c r="E104" s="28" t="s">
        <v>290</v>
      </c>
      <c r="F104" s="3">
        <v>3015</v>
      </c>
      <c r="G104" s="3">
        <v>965</v>
      </c>
      <c r="H104" s="3">
        <v>36020</v>
      </c>
      <c r="I104" s="3"/>
      <c r="J104" s="3"/>
      <c r="K104" s="3"/>
      <c r="L104" s="3"/>
      <c r="M104" s="3"/>
      <c r="N104" s="3"/>
      <c r="O104" s="3"/>
      <c r="P104" s="3"/>
      <c r="Q104" s="3"/>
      <c r="R104" s="3"/>
      <c r="S104" s="14">
        <f t="shared" si="12"/>
        <v>40000</v>
      </c>
      <c r="T104" s="28"/>
      <c r="U104" s="3"/>
      <c r="V104" s="3"/>
      <c r="W104" s="3"/>
      <c r="X104" s="3"/>
      <c r="Y104" s="3"/>
      <c r="Z104" s="3"/>
      <c r="AA104" s="3">
        <v>40000</v>
      </c>
      <c r="AB104" s="3"/>
      <c r="AC104" s="3"/>
      <c r="AD104" s="44">
        <f t="shared" si="13"/>
        <v>40000</v>
      </c>
      <c r="AE104" s="43">
        <f t="shared" si="0"/>
        <v>0</v>
      </c>
    </row>
    <row r="105" spans="1:31" s="43" customFormat="1" ht="12.75">
      <c r="A105" s="6" t="s">
        <v>291</v>
      </c>
      <c r="B105" s="29" t="s">
        <v>288</v>
      </c>
      <c r="C105" s="29" t="s">
        <v>40</v>
      </c>
      <c r="D105" s="29" t="s">
        <v>52</v>
      </c>
      <c r="E105" s="28" t="s">
        <v>242</v>
      </c>
      <c r="F105" s="3"/>
      <c r="G105" s="3"/>
      <c r="H105" s="3"/>
      <c r="I105" s="3"/>
      <c r="J105" s="3">
        <v>11250</v>
      </c>
      <c r="K105" s="3"/>
      <c r="L105" s="3"/>
      <c r="M105" s="3"/>
      <c r="N105" s="3"/>
      <c r="O105" s="3"/>
      <c r="P105" s="3"/>
      <c r="Q105" s="3"/>
      <c r="R105" s="3"/>
      <c r="S105" s="14">
        <f t="shared" si="12"/>
        <v>11250</v>
      </c>
      <c r="T105" s="28"/>
      <c r="U105" s="3"/>
      <c r="V105" s="3"/>
      <c r="W105" s="3"/>
      <c r="X105" s="3"/>
      <c r="Y105" s="3"/>
      <c r="Z105" s="3"/>
      <c r="AA105" s="3">
        <v>11250</v>
      </c>
      <c r="AB105" s="3"/>
      <c r="AC105" s="3"/>
      <c r="AD105" s="44">
        <f t="shared" si="13"/>
        <v>11250</v>
      </c>
      <c r="AE105" s="43">
        <f t="shared" si="0"/>
        <v>0</v>
      </c>
    </row>
    <row r="106" spans="1:31" s="43" customFormat="1" ht="12.75">
      <c r="A106" s="6" t="s">
        <v>292</v>
      </c>
      <c r="B106" s="29" t="s">
        <v>293</v>
      </c>
      <c r="C106" s="29" t="s">
        <v>294</v>
      </c>
      <c r="D106" s="29" t="s">
        <v>56</v>
      </c>
      <c r="E106" s="28" t="s">
        <v>295</v>
      </c>
      <c r="F106" s="3">
        <v>1695</v>
      </c>
      <c r="G106" s="3">
        <v>545</v>
      </c>
      <c r="H106" s="3">
        <v>882414</v>
      </c>
      <c r="I106" s="3"/>
      <c r="J106" s="3"/>
      <c r="K106" s="3"/>
      <c r="L106" s="3"/>
      <c r="M106" s="3"/>
      <c r="N106" s="3"/>
      <c r="O106" s="3"/>
      <c r="P106" s="3"/>
      <c r="Q106" s="3"/>
      <c r="R106" s="3"/>
      <c r="S106" s="14">
        <f t="shared" si="12"/>
        <v>884654</v>
      </c>
      <c r="T106" s="28"/>
      <c r="U106" s="3"/>
      <c r="V106" s="3">
        <v>884654</v>
      </c>
      <c r="W106" s="3"/>
      <c r="X106" s="3"/>
      <c r="Y106" s="3"/>
      <c r="Z106" s="3"/>
      <c r="AA106" s="3"/>
      <c r="AB106" s="3"/>
      <c r="AC106" s="3"/>
      <c r="AD106" s="44">
        <f t="shared" si="13"/>
        <v>884654</v>
      </c>
      <c r="AE106" s="43">
        <f t="shared" si="0"/>
        <v>0</v>
      </c>
    </row>
    <row r="107" spans="1:31" s="20" customFormat="1" ht="13.5">
      <c r="A107" s="389" t="s">
        <v>296</v>
      </c>
      <c r="B107" s="389"/>
      <c r="C107" s="389"/>
      <c r="D107" s="389"/>
      <c r="E107" s="389"/>
      <c r="F107" s="19">
        <f>SUM(F91:F106)</f>
        <v>46537</v>
      </c>
      <c r="G107" s="19">
        <f aca="true" t="shared" si="15" ref="G107:AD107">SUM(G91:G106)</f>
        <v>10686</v>
      </c>
      <c r="H107" s="19">
        <f t="shared" si="15"/>
        <v>751961</v>
      </c>
      <c r="I107" s="19">
        <f t="shared" si="15"/>
        <v>0</v>
      </c>
      <c r="J107" s="19">
        <f t="shared" si="15"/>
        <v>17530</v>
      </c>
      <c r="K107" s="19">
        <f t="shared" si="15"/>
        <v>0</v>
      </c>
      <c r="L107" s="19">
        <f t="shared" si="15"/>
        <v>0</v>
      </c>
      <c r="M107" s="19">
        <f t="shared" si="15"/>
        <v>0</v>
      </c>
      <c r="N107" s="19">
        <f t="shared" si="15"/>
        <v>0</v>
      </c>
      <c r="O107" s="19">
        <f t="shared" si="15"/>
        <v>1719</v>
      </c>
      <c r="P107" s="19">
        <f t="shared" si="15"/>
        <v>88604</v>
      </c>
      <c r="Q107" s="19">
        <f t="shared" si="15"/>
        <v>0</v>
      </c>
      <c r="R107" s="19">
        <f t="shared" si="15"/>
        <v>0</v>
      </c>
      <c r="S107" s="19">
        <f t="shared" si="15"/>
        <v>917037</v>
      </c>
      <c r="T107" s="19">
        <f t="shared" si="15"/>
        <v>0</v>
      </c>
      <c r="U107" s="19">
        <f t="shared" si="15"/>
        <v>-154091</v>
      </c>
      <c r="V107" s="19">
        <f t="shared" si="15"/>
        <v>914721</v>
      </c>
      <c r="W107" s="19">
        <f t="shared" si="15"/>
        <v>0</v>
      </c>
      <c r="X107" s="19">
        <f t="shared" si="15"/>
        <v>0</v>
      </c>
      <c r="Y107" s="19">
        <f t="shared" si="15"/>
        <v>0</v>
      </c>
      <c r="Z107" s="19">
        <f t="shared" si="15"/>
        <v>58932</v>
      </c>
      <c r="AA107" s="19">
        <f t="shared" si="15"/>
        <v>97475</v>
      </c>
      <c r="AB107" s="19">
        <f t="shared" si="15"/>
        <v>0</v>
      </c>
      <c r="AC107" s="19">
        <f t="shared" si="15"/>
        <v>0</v>
      </c>
      <c r="AD107" s="19">
        <f t="shared" si="15"/>
        <v>917037</v>
      </c>
      <c r="AE107" s="42">
        <f>AD107-S107</f>
        <v>0</v>
      </c>
    </row>
    <row r="108" spans="1:31" s="43" customFormat="1" ht="12.75">
      <c r="A108" s="6" t="s">
        <v>297</v>
      </c>
      <c r="B108" s="29" t="s">
        <v>298</v>
      </c>
      <c r="C108" s="29" t="s">
        <v>294</v>
      </c>
      <c r="D108" s="29" t="s">
        <v>56</v>
      </c>
      <c r="E108" s="28" t="s">
        <v>299</v>
      </c>
      <c r="F108" s="3"/>
      <c r="G108" s="3">
        <v>-200</v>
      </c>
      <c r="H108" s="3">
        <v>-17721</v>
      </c>
      <c r="I108" s="3"/>
      <c r="J108" s="3"/>
      <c r="K108" s="3"/>
      <c r="L108" s="3">
        <v>1461</v>
      </c>
      <c r="M108" s="3"/>
      <c r="N108" s="3"/>
      <c r="O108" s="3"/>
      <c r="P108" s="3">
        <v>16460</v>
      </c>
      <c r="Q108" s="3"/>
      <c r="R108" s="3"/>
      <c r="S108" s="14">
        <f t="shared" si="12"/>
        <v>0</v>
      </c>
      <c r="T108" s="28"/>
      <c r="U108" s="3"/>
      <c r="V108" s="3">
        <v>-395</v>
      </c>
      <c r="W108" s="3"/>
      <c r="X108" s="3"/>
      <c r="Y108" s="3"/>
      <c r="Z108" s="3">
        <v>395</v>
      </c>
      <c r="AA108" s="3"/>
      <c r="AB108" s="3"/>
      <c r="AC108" s="3"/>
      <c r="AD108" s="44">
        <f t="shared" si="13"/>
        <v>0</v>
      </c>
      <c r="AE108" s="43">
        <f t="shared" si="0"/>
        <v>0</v>
      </c>
    </row>
    <row r="109" spans="1:31" s="43" customFormat="1" ht="12.75">
      <c r="A109" s="6" t="s">
        <v>300</v>
      </c>
      <c r="B109" s="29" t="s">
        <v>301</v>
      </c>
      <c r="C109" s="29" t="s">
        <v>40</v>
      </c>
      <c r="D109" s="29" t="s">
        <v>52</v>
      </c>
      <c r="E109" s="28" t="s">
        <v>302</v>
      </c>
      <c r="F109" s="3">
        <v>-1500</v>
      </c>
      <c r="G109" s="3">
        <v>-500</v>
      </c>
      <c r="H109" s="3">
        <v>-1200</v>
      </c>
      <c r="I109" s="3"/>
      <c r="J109" s="3"/>
      <c r="K109" s="3"/>
      <c r="L109" s="3"/>
      <c r="M109" s="3"/>
      <c r="N109" s="3"/>
      <c r="O109" s="3"/>
      <c r="P109" s="3"/>
      <c r="Q109" s="3"/>
      <c r="R109" s="3"/>
      <c r="S109" s="14">
        <f t="shared" si="12"/>
        <v>-3200</v>
      </c>
      <c r="T109" s="28"/>
      <c r="U109" s="3"/>
      <c r="V109" s="3"/>
      <c r="W109" s="3"/>
      <c r="X109" s="3"/>
      <c r="Y109" s="3"/>
      <c r="Z109" s="3"/>
      <c r="AA109" s="3">
        <v>-3200</v>
      </c>
      <c r="AB109" s="3"/>
      <c r="AC109" s="3"/>
      <c r="AD109" s="44">
        <f t="shared" si="13"/>
        <v>-3200</v>
      </c>
      <c r="AE109" s="43">
        <f t="shared" si="0"/>
        <v>0</v>
      </c>
    </row>
    <row r="110" spans="1:31" s="43" customFormat="1" ht="12.75">
      <c r="A110" s="6" t="s">
        <v>303</v>
      </c>
      <c r="B110" s="29" t="s">
        <v>304</v>
      </c>
      <c r="C110" s="29" t="s">
        <v>294</v>
      </c>
      <c r="D110" s="29" t="s">
        <v>56</v>
      </c>
      <c r="E110" s="28" t="s">
        <v>305</v>
      </c>
      <c r="F110" s="3">
        <v>640800</v>
      </c>
      <c r="G110" s="3">
        <v>128</v>
      </c>
      <c r="H110" s="3">
        <v>424580</v>
      </c>
      <c r="I110" s="3"/>
      <c r="J110" s="3"/>
      <c r="K110" s="3"/>
      <c r="L110" s="3"/>
      <c r="M110" s="3"/>
      <c r="N110" s="3"/>
      <c r="O110" s="3"/>
      <c r="P110" s="3"/>
      <c r="Q110" s="3"/>
      <c r="R110" s="3"/>
      <c r="S110" s="14">
        <f t="shared" si="12"/>
        <v>1065508</v>
      </c>
      <c r="T110" s="28"/>
      <c r="U110" s="3">
        <v>116805</v>
      </c>
      <c r="V110" s="3">
        <v>948703</v>
      </c>
      <c r="W110" s="3"/>
      <c r="X110" s="3"/>
      <c r="Y110" s="3"/>
      <c r="Z110" s="3"/>
      <c r="AA110" s="3"/>
      <c r="AB110" s="3"/>
      <c r="AC110" s="3"/>
      <c r="AD110" s="44">
        <f t="shared" si="13"/>
        <v>1065508</v>
      </c>
      <c r="AE110" s="43">
        <f t="shared" si="0"/>
        <v>0</v>
      </c>
    </row>
    <row r="111" spans="1:31" s="43" customFormat="1" ht="12.75">
      <c r="A111" s="6" t="s">
        <v>306</v>
      </c>
      <c r="B111" s="29" t="s">
        <v>304</v>
      </c>
      <c r="C111" s="29" t="s">
        <v>307</v>
      </c>
      <c r="D111" s="29" t="s">
        <v>56</v>
      </c>
      <c r="E111" s="28" t="s">
        <v>308</v>
      </c>
      <c r="F111" s="3">
        <v>-2255</v>
      </c>
      <c r="G111" s="3">
        <v>-646</v>
      </c>
      <c r="H111" s="3">
        <v>-7281</v>
      </c>
      <c r="I111" s="3"/>
      <c r="J111" s="3"/>
      <c r="K111" s="3"/>
      <c r="L111" s="3"/>
      <c r="M111" s="3"/>
      <c r="N111" s="3"/>
      <c r="O111" s="3"/>
      <c r="P111" s="3">
        <v>-1000</v>
      </c>
      <c r="Q111" s="3"/>
      <c r="R111" s="3"/>
      <c r="S111" s="14">
        <f t="shared" si="12"/>
        <v>-11182</v>
      </c>
      <c r="T111" s="28"/>
      <c r="U111" s="3">
        <v>-11182</v>
      </c>
      <c r="V111" s="3"/>
      <c r="W111" s="3"/>
      <c r="X111" s="3"/>
      <c r="Y111" s="3"/>
      <c r="Z111" s="3"/>
      <c r="AA111" s="3"/>
      <c r="AB111" s="3"/>
      <c r="AC111" s="3"/>
      <c r="AD111" s="44">
        <f t="shared" si="13"/>
        <v>-11182</v>
      </c>
      <c r="AE111" s="43">
        <f t="shared" si="0"/>
        <v>0</v>
      </c>
    </row>
    <row r="112" spans="1:31" s="43" customFormat="1" ht="12.75">
      <c r="A112" s="6" t="s">
        <v>309</v>
      </c>
      <c r="B112" s="29" t="s">
        <v>304</v>
      </c>
      <c r="C112" s="29" t="s">
        <v>40</v>
      </c>
      <c r="D112" s="29" t="s">
        <v>56</v>
      </c>
      <c r="E112" s="28" t="s">
        <v>310</v>
      </c>
      <c r="F112" s="3"/>
      <c r="G112" s="3"/>
      <c r="H112" s="3"/>
      <c r="I112" s="3"/>
      <c r="J112" s="3"/>
      <c r="K112" s="3"/>
      <c r="L112" s="3"/>
      <c r="M112" s="3"/>
      <c r="N112" s="3"/>
      <c r="O112" s="3"/>
      <c r="P112" s="3">
        <v>-2000</v>
      </c>
      <c r="Q112" s="3"/>
      <c r="R112" s="3"/>
      <c r="S112" s="14">
        <f t="shared" si="12"/>
        <v>-2000</v>
      </c>
      <c r="T112" s="28"/>
      <c r="U112" s="3"/>
      <c r="V112" s="3"/>
      <c r="W112" s="3"/>
      <c r="X112" s="3"/>
      <c r="Y112" s="3"/>
      <c r="Z112" s="3">
        <v>-2000</v>
      </c>
      <c r="AA112" s="3"/>
      <c r="AB112" s="3"/>
      <c r="AC112" s="3"/>
      <c r="AD112" s="44">
        <f t="shared" si="13"/>
        <v>-2000</v>
      </c>
      <c r="AE112" s="43">
        <f t="shared" si="0"/>
        <v>0</v>
      </c>
    </row>
    <row r="113" spans="1:31" s="43" customFormat="1" ht="12.75">
      <c r="A113" s="6" t="s">
        <v>311</v>
      </c>
      <c r="B113" s="29" t="s">
        <v>312</v>
      </c>
      <c r="C113" s="29" t="s">
        <v>313</v>
      </c>
      <c r="D113" s="29" t="s">
        <v>52</v>
      </c>
      <c r="E113" s="28" t="s">
        <v>314</v>
      </c>
      <c r="F113" s="3"/>
      <c r="G113" s="3"/>
      <c r="H113" s="3">
        <v>-899</v>
      </c>
      <c r="I113" s="3"/>
      <c r="J113" s="3"/>
      <c r="K113" s="3"/>
      <c r="L113" s="3"/>
      <c r="M113" s="3"/>
      <c r="N113" s="3"/>
      <c r="O113" s="3"/>
      <c r="P113" s="3"/>
      <c r="Q113" s="3"/>
      <c r="R113" s="3"/>
      <c r="S113" s="14">
        <f t="shared" si="12"/>
        <v>-899</v>
      </c>
      <c r="T113" s="28"/>
      <c r="U113" s="3"/>
      <c r="V113" s="3"/>
      <c r="W113" s="3"/>
      <c r="X113" s="3"/>
      <c r="Y113" s="3"/>
      <c r="Z113" s="3"/>
      <c r="AA113" s="3">
        <v>-899</v>
      </c>
      <c r="AB113" s="3"/>
      <c r="AC113" s="3"/>
      <c r="AD113" s="44">
        <f t="shared" si="13"/>
        <v>-899</v>
      </c>
      <c r="AE113" s="43">
        <f t="shared" si="0"/>
        <v>0</v>
      </c>
    </row>
    <row r="114" spans="1:31" s="43" customFormat="1" ht="12.75">
      <c r="A114" s="48" t="s">
        <v>315</v>
      </c>
      <c r="B114" s="47" t="s">
        <v>312</v>
      </c>
      <c r="C114" s="47" t="s">
        <v>313</v>
      </c>
      <c r="D114" s="47" t="s">
        <v>52</v>
      </c>
      <c r="E114" s="46" t="s">
        <v>314</v>
      </c>
      <c r="F114" s="48"/>
      <c r="G114" s="48"/>
      <c r="H114" s="48">
        <v>-16567</v>
      </c>
      <c r="I114" s="48"/>
      <c r="J114" s="48"/>
      <c r="K114" s="48"/>
      <c r="L114" s="48"/>
      <c r="M114" s="48"/>
      <c r="N114" s="48"/>
      <c r="O114" s="48"/>
      <c r="P114" s="48"/>
      <c r="Q114" s="48"/>
      <c r="R114" s="48"/>
      <c r="S114" s="49">
        <f t="shared" si="12"/>
        <v>-16567</v>
      </c>
      <c r="T114" s="46"/>
      <c r="U114" s="48"/>
      <c r="V114" s="48"/>
      <c r="W114" s="48"/>
      <c r="X114" s="48"/>
      <c r="Y114" s="48"/>
      <c r="Z114" s="48"/>
      <c r="AA114" s="48">
        <v>-16567</v>
      </c>
      <c r="AB114" s="48"/>
      <c r="AC114" s="48"/>
      <c r="AD114" s="50">
        <f t="shared" si="13"/>
        <v>-16567</v>
      </c>
      <c r="AE114" s="43">
        <f t="shared" si="0"/>
        <v>0</v>
      </c>
    </row>
    <row r="115" spans="1:31" s="43" customFormat="1" ht="12.75">
      <c r="A115" s="6" t="s">
        <v>316</v>
      </c>
      <c r="B115" s="29" t="s">
        <v>312</v>
      </c>
      <c r="C115" s="29" t="s">
        <v>40</v>
      </c>
      <c r="D115" s="29" t="s">
        <v>52</v>
      </c>
      <c r="E115" s="28" t="s">
        <v>317</v>
      </c>
      <c r="F115" s="3"/>
      <c r="G115" s="3"/>
      <c r="H115" s="3">
        <v>1000</v>
      </c>
      <c r="I115" s="3"/>
      <c r="J115" s="3"/>
      <c r="K115" s="3"/>
      <c r="L115" s="3"/>
      <c r="M115" s="3"/>
      <c r="N115" s="3"/>
      <c r="O115" s="3"/>
      <c r="P115" s="3"/>
      <c r="Q115" s="3"/>
      <c r="R115" s="3"/>
      <c r="S115" s="14">
        <f t="shared" si="12"/>
        <v>1000</v>
      </c>
      <c r="T115" s="28"/>
      <c r="U115" s="3"/>
      <c r="V115" s="3"/>
      <c r="W115" s="3"/>
      <c r="X115" s="3"/>
      <c r="Y115" s="3"/>
      <c r="Z115" s="3"/>
      <c r="AA115" s="3">
        <v>1000</v>
      </c>
      <c r="AB115" s="3"/>
      <c r="AC115" s="3"/>
      <c r="AD115" s="44">
        <f t="shared" si="13"/>
        <v>1000</v>
      </c>
      <c r="AE115" s="43">
        <f t="shared" si="0"/>
        <v>0</v>
      </c>
    </row>
    <row r="116" spans="1:31" s="43" customFormat="1" ht="12.75">
      <c r="A116" s="6" t="s">
        <v>318</v>
      </c>
      <c r="B116" s="29" t="s">
        <v>312</v>
      </c>
      <c r="C116" s="29" t="s">
        <v>319</v>
      </c>
      <c r="D116" s="29" t="s">
        <v>56</v>
      </c>
      <c r="E116" s="28" t="s">
        <v>320</v>
      </c>
      <c r="F116" s="3"/>
      <c r="G116" s="3"/>
      <c r="H116" s="3">
        <v>-750</v>
      </c>
      <c r="I116" s="3"/>
      <c r="J116" s="3"/>
      <c r="K116" s="3"/>
      <c r="L116" s="3"/>
      <c r="M116" s="3"/>
      <c r="N116" s="3"/>
      <c r="O116" s="3"/>
      <c r="P116" s="3"/>
      <c r="Q116" s="3"/>
      <c r="R116" s="3"/>
      <c r="S116" s="14">
        <f t="shared" si="12"/>
        <v>-750</v>
      </c>
      <c r="T116" s="28"/>
      <c r="U116" s="3">
        <v>-750</v>
      </c>
      <c r="V116" s="3"/>
      <c r="W116" s="3"/>
      <c r="X116" s="3"/>
      <c r="Y116" s="3"/>
      <c r="Z116" s="3"/>
      <c r="AA116" s="3"/>
      <c r="AB116" s="3"/>
      <c r="AC116" s="3"/>
      <c r="AD116" s="44">
        <f t="shared" si="13"/>
        <v>-750</v>
      </c>
      <c r="AE116" s="43">
        <f t="shared" si="0"/>
        <v>0</v>
      </c>
    </row>
    <row r="117" spans="1:31" s="43" customFormat="1" ht="12.75">
      <c r="A117" s="6" t="s">
        <v>321</v>
      </c>
      <c r="B117" s="29" t="s">
        <v>312</v>
      </c>
      <c r="C117" s="29" t="s">
        <v>294</v>
      </c>
      <c r="D117" s="29" t="s">
        <v>56</v>
      </c>
      <c r="E117" s="28" t="s">
        <v>322</v>
      </c>
      <c r="F117" s="3"/>
      <c r="G117" s="3">
        <v>-6832</v>
      </c>
      <c r="H117" s="3">
        <v>-4663</v>
      </c>
      <c r="I117" s="3"/>
      <c r="J117" s="3"/>
      <c r="K117" s="3"/>
      <c r="L117" s="3">
        <v>293</v>
      </c>
      <c r="M117" s="3"/>
      <c r="N117" s="3"/>
      <c r="O117" s="3"/>
      <c r="P117" s="3">
        <v>11202</v>
      </c>
      <c r="Q117" s="3"/>
      <c r="R117" s="3"/>
      <c r="S117" s="14">
        <f t="shared" si="12"/>
        <v>0</v>
      </c>
      <c r="T117" s="28"/>
      <c r="U117" s="3"/>
      <c r="V117" s="3">
        <v>-355164</v>
      </c>
      <c r="W117" s="3"/>
      <c r="X117" s="3"/>
      <c r="Y117" s="3"/>
      <c r="Z117" s="3">
        <v>355164</v>
      </c>
      <c r="AA117" s="3"/>
      <c r="AB117" s="3"/>
      <c r="AC117" s="3"/>
      <c r="AD117" s="44">
        <f t="shared" si="13"/>
        <v>0</v>
      </c>
      <c r="AE117" s="43">
        <f t="shared" si="0"/>
        <v>0</v>
      </c>
    </row>
    <row r="118" spans="1:31" s="43" customFormat="1" ht="12.75">
      <c r="A118" s="6" t="s">
        <v>323</v>
      </c>
      <c r="B118" s="29" t="s">
        <v>324</v>
      </c>
      <c r="C118" s="29" t="s">
        <v>40</v>
      </c>
      <c r="D118" s="29" t="s">
        <v>52</v>
      </c>
      <c r="E118" s="28" t="s">
        <v>325</v>
      </c>
      <c r="F118" s="3"/>
      <c r="G118" s="3"/>
      <c r="H118" s="3"/>
      <c r="I118" s="3"/>
      <c r="J118" s="3">
        <v>3830</v>
      </c>
      <c r="K118" s="3"/>
      <c r="L118" s="3"/>
      <c r="M118" s="3"/>
      <c r="N118" s="3"/>
      <c r="O118" s="3"/>
      <c r="P118" s="3"/>
      <c r="Q118" s="3"/>
      <c r="R118" s="3"/>
      <c r="S118" s="14">
        <f t="shared" si="12"/>
        <v>3830</v>
      </c>
      <c r="T118" s="28"/>
      <c r="U118" s="3"/>
      <c r="V118" s="3"/>
      <c r="W118" s="3"/>
      <c r="X118" s="3"/>
      <c r="Y118" s="3"/>
      <c r="Z118" s="3"/>
      <c r="AA118" s="3">
        <v>3830</v>
      </c>
      <c r="AB118" s="3"/>
      <c r="AC118" s="3"/>
      <c r="AD118" s="44">
        <f t="shared" si="13"/>
        <v>3830</v>
      </c>
      <c r="AE118" s="43">
        <f t="shared" si="0"/>
        <v>0</v>
      </c>
    </row>
    <row r="119" spans="1:31" s="43" customFormat="1" ht="12.75">
      <c r="A119" s="6" t="s">
        <v>326</v>
      </c>
      <c r="B119" s="29" t="s">
        <v>327</v>
      </c>
      <c r="C119" s="29" t="s">
        <v>40</v>
      </c>
      <c r="D119" s="29" t="s">
        <v>45</v>
      </c>
      <c r="E119" s="28" t="s">
        <v>207</v>
      </c>
      <c r="F119" s="3">
        <v>5050</v>
      </c>
      <c r="G119" s="3">
        <v>1101</v>
      </c>
      <c r="H119" s="3">
        <v>227</v>
      </c>
      <c r="I119" s="3"/>
      <c r="J119" s="3"/>
      <c r="K119" s="3"/>
      <c r="L119" s="3"/>
      <c r="M119" s="3"/>
      <c r="N119" s="3"/>
      <c r="O119" s="3"/>
      <c r="P119" s="3"/>
      <c r="Q119" s="3"/>
      <c r="R119" s="3"/>
      <c r="S119" s="14">
        <f t="shared" si="12"/>
        <v>6378</v>
      </c>
      <c r="T119" s="28"/>
      <c r="U119" s="3"/>
      <c r="V119" s="3"/>
      <c r="W119" s="3"/>
      <c r="X119" s="3"/>
      <c r="Y119" s="3"/>
      <c r="Z119" s="3"/>
      <c r="AA119" s="3">
        <v>6378</v>
      </c>
      <c r="AB119" s="3"/>
      <c r="AC119" s="3"/>
      <c r="AD119" s="44">
        <f t="shared" si="13"/>
        <v>6378</v>
      </c>
      <c r="AE119" s="43">
        <f t="shared" si="0"/>
        <v>0</v>
      </c>
    </row>
    <row r="120" spans="1:31" s="43" customFormat="1" ht="12.75">
      <c r="A120" s="6" t="s">
        <v>328</v>
      </c>
      <c r="B120" s="29" t="s">
        <v>329</v>
      </c>
      <c r="C120" s="29" t="s">
        <v>40</v>
      </c>
      <c r="D120" s="29" t="s">
        <v>45</v>
      </c>
      <c r="E120" s="28" t="s">
        <v>330</v>
      </c>
      <c r="F120" s="3">
        <v>8232</v>
      </c>
      <c r="G120" s="3"/>
      <c r="H120" s="3"/>
      <c r="I120" s="3"/>
      <c r="J120" s="3"/>
      <c r="K120" s="3"/>
      <c r="L120" s="3"/>
      <c r="M120" s="3"/>
      <c r="N120" s="3"/>
      <c r="O120" s="3"/>
      <c r="P120" s="3"/>
      <c r="Q120" s="3"/>
      <c r="R120" s="3"/>
      <c r="S120" s="14">
        <f t="shared" si="12"/>
        <v>8232</v>
      </c>
      <c r="T120" s="28"/>
      <c r="U120" s="3"/>
      <c r="V120" s="3"/>
      <c r="W120" s="3"/>
      <c r="X120" s="3"/>
      <c r="Y120" s="3"/>
      <c r="Z120" s="3"/>
      <c r="AA120" s="3">
        <v>8232</v>
      </c>
      <c r="AB120" s="3"/>
      <c r="AC120" s="3"/>
      <c r="AD120" s="44">
        <f t="shared" si="13"/>
        <v>8232</v>
      </c>
      <c r="AE120" s="43">
        <f t="shared" si="0"/>
        <v>0</v>
      </c>
    </row>
    <row r="121" spans="1:31" s="43" customFormat="1" ht="12.75">
      <c r="A121" s="6" t="s">
        <v>331</v>
      </c>
      <c r="B121" s="29" t="s">
        <v>329</v>
      </c>
      <c r="C121" s="29" t="s">
        <v>332</v>
      </c>
      <c r="D121" s="29" t="s">
        <v>56</v>
      </c>
      <c r="E121" s="28" t="s">
        <v>333</v>
      </c>
      <c r="F121" s="3">
        <v>83</v>
      </c>
      <c r="G121" s="3">
        <v>1</v>
      </c>
      <c r="H121" s="3">
        <v>2450</v>
      </c>
      <c r="I121" s="3"/>
      <c r="J121" s="3"/>
      <c r="K121" s="3"/>
      <c r="L121" s="3"/>
      <c r="M121" s="3"/>
      <c r="N121" s="3"/>
      <c r="O121" s="3"/>
      <c r="P121" s="3">
        <v>37071</v>
      </c>
      <c r="Q121" s="3"/>
      <c r="R121" s="3"/>
      <c r="S121" s="14">
        <f t="shared" si="12"/>
        <v>39605</v>
      </c>
      <c r="T121" s="28"/>
      <c r="U121" s="3">
        <v>1253</v>
      </c>
      <c r="V121" s="3">
        <v>38352</v>
      </c>
      <c r="W121" s="3"/>
      <c r="X121" s="3"/>
      <c r="Y121" s="3"/>
      <c r="Z121" s="3"/>
      <c r="AA121" s="3"/>
      <c r="AB121" s="3"/>
      <c r="AC121" s="3"/>
      <c r="AD121" s="44">
        <f t="shared" si="13"/>
        <v>39605</v>
      </c>
      <c r="AE121" s="43">
        <f t="shared" si="0"/>
        <v>0</v>
      </c>
    </row>
    <row r="122" spans="1:31" s="43" customFormat="1" ht="12.75">
      <c r="A122" s="6" t="s">
        <v>334</v>
      </c>
      <c r="B122" s="29" t="s">
        <v>329</v>
      </c>
      <c r="C122" s="29" t="s">
        <v>294</v>
      </c>
      <c r="D122" s="29" t="s">
        <v>56</v>
      </c>
      <c r="E122" s="28" t="s">
        <v>335</v>
      </c>
      <c r="F122" s="3">
        <v>196</v>
      </c>
      <c r="G122" s="3">
        <v>50</v>
      </c>
      <c r="H122" s="3">
        <v>147970</v>
      </c>
      <c r="I122" s="3"/>
      <c r="J122" s="3">
        <v>454320</v>
      </c>
      <c r="K122" s="3"/>
      <c r="L122" s="3"/>
      <c r="M122" s="3"/>
      <c r="N122" s="3"/>
      <c r="O122" s="3"/>
      <c r="P122" s="3">
        <v>57806</v>
      </c>
      <c r="Q122" s="3"/>
      <c r="R122" s="3"/>
      <c r="S122" s="14">
        <f t="shared" si="12"/>
        <v>660342</v>
      </c>
      <c r="T122" s="28"/>
      <c r="U122" s="3">
        <v>116816</v>
      </c>
      <c r="V122" s="3">
        <v>485720</v>
      </c>
      <c r="W122" s="3"/>
      <c r="X122" s="3"/>
      <c r="Y122" s="3"/>
      <c r="Z122" s="3">
        <v>57806</v>
      </c>
      <c r="AA122" s="3"/>
      <c r="AB122" s="3"/>
      <c r="AC122" s="3"/>
      <c r="AD122" s="44">
        <f t="shared" si="13"/>
        <v>660342</v>
      </c>
      <c r="AE122" s="43">
        <f t="shared" si="0"/>
        <v>0</v>
      </c>
    </row>
    <row r="123" spans="1:31" s="43" customFormat="1" ht="12.75">
      <c r="A123" s="6" t="s">
        <v>336</v>
      </c>
      <c r="B123" s="29" t="s">
        <v>329</v>
      </c>
      <c r="C123" s="29" t="s">
        <v>40</v>
      </c>
      <c r="D123" s="29" t="s">
        <v>56</v>
      </c>
      <c r="E123" s="28" t="s">
        <v>322</v>
      </c>
      <c r="F123" s="3"/>
      <c r="G123" s="3"/>
      <c r="H123" s="3">
        <v>-27046</v>
      </c>
      <c r="I123" s="3"/>
      <c r="J123" s="3"/>
      <c r="K123" s="3"/>
      <c r="L123" s="3"/>
      <c r="M123" s="3"/>
      <c r="N123" s="3"/>
      <c r="O123" s="3">
        <v>7500</v>
      </c>
      <c r="P123" s="3">
        <v>19546</v>
      </c>
      <c r="Q123" s="3"/>
      <c r="R123" s="3"/>
      <c r="S123" s="14">
        <f t="shared" si="12"/>
        <v>0</v>
      </c>
      <c r="T123" s="28"/>
      <c r="U123" s="3"/>
      <c r="V123" s="3">
        <v>395</v>
      </c>
      <c r="W123" s="3"/>
      <c r="X123" s="3"/>
      <c r="Y123" s="3"/>
      <c r="Z123" s="3">
        <v>-395</v>
      </c>
      <c r="AA123" s="3"/>
      <c r="AB123" s="3"/>
      <c r="AC123" s="3"/>
      <c r="AD123" s="44">
        <f t="shared" si="13"/>
        <v>0</v>
      </c>
      <c r="AE123" s="43">
        <f t="shared" si="0"/>
        <v>0</v>
      </c>
    </row>
    <row r="124" spans="1:31" s="43" customFormat="1" ht="12.75">
      <c r="A124" s="6" t="s">
        <v>337</v>
      </c>
      <c r="B124" s="29" t="s">
        <v>329</v>
      </c>
      <c r="C124" s="29" t="s">
        <v>40</v>
      </c>
      <c r="D124" s="29" t="s">
        <v>56</v>
      </c>
      <c r="E124" s="28" t="s">
        <v>338</v>
      </c>
      <c r="F124" s="3"/>
      <c r="G124" s="3"/>
      <c r="H124" s="3"/>
      <c r="I124" s="3"/>
      <c r="J124" s="3"/>
      <c r="K124" s="3"/>
      <c r="L124" s="3"/>
      <c r="M124" s="3"/>
      <c r="N124" s="3"/>
      <c r="O124" s="3"/>
      <c r="P124" s="3"/>
      <c r="Q124" s="3"/>
      <c r="R124" s="3">
        <v>18000</v>
      </c>
      <c r="S124" s="14">
        <f t="shared" si="12"/>
        <v>18000</v>
      </c>
      <c r="T124" s="28"/>
      <c r="U124" s="3"/>
      <c r="V124" s="3"/>
      <c r="W124" s="3"/>
      <c r="X124" s="3"/>
      <c r="Y124" s="3"/>
      <c r="Z124" s="3"/>
      <c r="AA124" s="3"/>
      <c r="AB124" s="3"/>
      <c r="AC124" s="3">
        <v>18000</v>
      </c>
      <c r="AD124" s="44">
        <f t="shared" si="13"/>
        <v>18000</v>
      </c>
      <c r="AE124" s="43">
        <f t="shared" si="0"/>
        <v>0</v>
      </c>
    </row>
    <row r="125" spans="1:31" s="43" customFormat="1" ht="12.75">
      <c r="A125" s="6" t="s">
        <v>339</v>
      </c>
      <c r="B125" s="29" t="s">
        <v>340</v>
      </c>
      <c r="C125" s="29" t="s">
        <v>40</v>
      </c>
      <c r="D125" s="29" t="s">
        <v>56</v>
      </c>
      <c r="E125" s="28" t="s">
        <v>341</v>
      </c>
      <c r="F125" s="3"/>
      <c r="G125" s="3"/>
      <c r="H125" s="3">
        <v>80053</v>
      </c>
      <c r="I125" s="3"/>
      <c r="J125" s="3"/>
      <c r="K125" s="3"/>
      <c r="L125" s="3"/>
      <c r="M125" s="3"/>
      <c r="N125" s="3"/>
      <c r="O125" s="3"/>
      <c r="P125" s="3"/>
      <c r="Q125" s="3"/>
      <c r="R125" s="3"/>
      <c r="S125" s="14">
        <f t="shared" si="12"/>
        <v>80053</v>
      </c>
      <c r="T125" s="28"/>
      <c r="U125" s="3"/>
      <c r="V125" s="3">
        <v>80053</v>
      </c>
      <c r="W125" s="3"/>
      <c r="X125" s="3"/>
      <c r="Y125" s="3"/>
      <c r="Z125" s="3"/>
      <c r="AA125" s="3"/>
      <c r="AB125" s="3"/>
      <c r="AC125" s="3"/>
      <c r="AD125" s="44">
        <f t="shared" si="13"/>
        <v>80053</v>
      </c>
      <c r="AE125" s="43">
        <f t="shared" si="0"/>
        <v>0</v>
      </c>
    </row>
    <row r="126" spans="1:31" s="43" customFormat="1" ht="12.75">
      <c r="A126" s="6" t="s">
        <v>354</v>
      </c>
      <c r="B126" s="29" t="s">
        <v>340</v>
      </c>
      <c r="C126" s="29" t="s">
        <v>40</v>
      </c>
      <c r="D126" s="29" t="s">
        <v>45</v>
      </c>
      <c r="E126" s="31" t="s">
        <v>342</v>
      </c>
      <c r="F126" s="3">
        <v>32691</v>
      </c>
      <c r="G126" s="3">
        <v>9109</v>
      </c>
      <c r="H126" s="3"/>
      <c r="I126" s="3"/>
      <c r="J126" s="3"/>
      <c r="K126" s="3"/>
      <c r="L126" s="3"/>
      <c r="M126" s="3"/>
      <c r="N126" s="3"/>
      <c r="O126" s="3"/>
      <c r="P126" s="3"/>
      <c r="Q126" s="3"/>
      <c r="R126" s="3"/>
      <c r="S126" s="14">
        <f t="shared" si="12"/>
        <v>41800</v>
      </c>
      <c r="T126" s="28"/>
      <c r="U126" s="3"/>
      <c r="V126" s="3"/>
      <c r="W126" s="3"/>
      <c r="X126" s="3"/>
      <c r="Y126" s="3"/>
      <c r="Z126" s="3"/>
      <c r="AA126" s="3">
        <v>41800</v>
      </c>
      <c r="AB126" s="3"/>
      <c r="AC126" s="3"/>
      <c r="AD126" s="44">
        <f t="shared" si="13"/>
        <v>41800</v>
      </c>
      <c r="AE126" s="43">
        <f t="shared" si="0"/>
        <v>0</v>
      </c>
    </row>
    <row r="127" spans="1:31" s="43" customFormat="1" ht="12.75">
      <c r="A127" s="6" t="s">
        <v>343</v>
      </c>
      <c r="B127" s="29" t="s">
        <v>344</v>
      </c>
      <c r="C127" s="29" t="s">
        <v>40</v>
      </c>
      <c r="D127" s="29" t="s">
        <v>56</v>
      </c>
      <c r="E127" s="31" t="s">
        <v>345</v>
      </c>
      <c r="F127" s="3"/>
      <c r="G127" s="3"/>
      <c r="H127" s="3">
        <v>-55108</v>
      </c>
      <c r="I127" s="3"/>
      <c r="J127" s="3"/>
      <c r="K127" s="3"/>
      <c r="L127" s="3"/>
      <c r="M127" s="3"/>
      <c r="N127" s="3"/>
      <c r="O127" s="3"/>
      <c r="P127" s="3">
        <v>55108</v>
      </c>
      <c r="Q127" s="3"/>
      <c r="R127" s="3"/>
      <c r="S127" s="14">
        <f t="shared" si="12"/>
        <v>0</v>
      </c>
      <c r="T127" s="28"/>
      <c r="U127" s="3"/>
      <c r="V127" s="3"/>
      <c r="W127" s="3"/>
      <c r="X127" s="3"/>
      <c r="Y127" s="3"/>
      <c r="Z127" s="3"/>
      <c r="AA127" s="3"/>
      <c r="AB127" s="3"/>
      <c r="AC127" s="3"/>
      <c r="AD127" s="44">
        <f t="shared" si="13"/>
        <v>0</v>
      </c>
      <c r="AE127" s="43">
        <f t="shared" si="0"/>
        <v>0</v>
      </c>
    </row>
    <row r="128" spans="1:31" s="43" customFormat="1" ht="12.75">
      <c r="A128" s="6" t="s">
        <v>346</v>
      </c>
      <c r="B128" s="29" t="s">
        <v>347</v>
      </c>
      <c r="C128" s="29" t="s">
        <v>40</v>
      </c>
      <c r="D128" s="29" t="s">
        <v>56</v>
      </c>
      <c r="E128" s="31" t="s">
        <v>348</v>
      </c>
      <c r="F128" s="3"/>
      <c r="G128" s="3"/>
      <c r="H128" s="3">
        <v>2214</v>
      </c>
      <c r="I128" s="3"/>
      <c r="J128" s="3"/>
      <c r="K128" s="3"/>
      <c r="L128" s="3"/>
      <c r="M128" s="3"/>
      <c r="N128" s="3"/>
      <c r="O128" s="3"/>
      <c r="P128" s="3"/>
      <c r="Q128" s="3"/>
      <c r="R128" s="3"/>
      <c r="S128" s="14">
        <f t="shared" si="12"/>
        <v>2214</v>
      </c>
      <c r="T128" s="28"/>
      <c r="U128" s="3"/>
      <c r="V128" s="3"/>
      <c r="W128" s="3"/>
      <c r="X128" s="3"/>
      <c r="Y128" s="3">
        <v>2214</v>
      </c>
      <c r="Z128" s="3"/>
      <c r="AA128" s="3"/>
      <c r="AB128" s="3"/>
      <c r="AC128" s="3"/>
      <c r="AD128" s="44">
        <f t="shared" si="13"/>
        <v>2214</v>
      </c>
      <c r="AE128" s="43">
        <f t="shared" si="0"/>
        <v>0</v>
      </c>
    </row>
    <row r="129" spans="1:31" s="43" customFormat="1" ht="12.75">
      <c r="A129" s="6" t="s">
        <v>349</v>
      </c>
      <c r="B129" s="29" t="s">
        <v>312</v>
      </c>
      <c r="C129" s="29" t="s">
        <v>40</v>
      </c>
      <c r="D129" s="29" t="s">
        <v>52</v>
      </c>
      <c r="E129" s="31" t="s">
        <v>350</v>
      </c>
      <c r="F129" s="3"/>
      <c r="G129" s="3"/>
      <c r="H129" s="3">
        <v>600</v>
      </c>
      <c r="I129" s="3"/>
      <c r="J129" s="3"/>
      <c r="K129" s="3"/>
      <c r="L129" s="3"/>
      <c r="M129" s="3"/>
      <c r="N129" s="3"/>
      <c r="O129" s="3"/>
      <c r="P129" s="3"/>
      <c r="Q129" s="3"/>
      <c r="R129" s="3"/>
      <c r="S129" s="14">
        <f t="shared" si="12"/>
        <v>600</v>
      </c>
      <c r="T129" s="28"/>
      <c r="U129" s="3"/>
      <c r="V129" s="3"/>
      <c r="W129" s="3"/>
      <c r="X129" s="3"/>
      <c r="Y129" s="3"/>
      <c r="Z129" s="3"/>
      <c r="AA129" s="3">
        <v>600</v>
      </c>
      <c r="AB129" s="3"/>
      <c r="AC129" s="3"/>
      <c r="AD129" s="44">
        <f t="shared" si="13"/>
        <v>600</v>
      </c>
      <c r="AE129" s="43">
        <f t="shared" si="0"/>
        <v>0</v>
      </c>
    </row>
    <row r="130" spans="1:31" s="43" customFormat="1" ht="12.75">
      <c r="A130" s="6"/>
      <c r="B130" s="29"/>
      <c r="C130" s="29"/>
      <c r="D130" s="29" t="s">
        <v>52</v>
      </c>
      <c r="E130" s="28" t="s">
        <v>351</v>
      </c>
      <c r="F130" s="3"/>
      <c r="G130" s="3"/>
      <c r="H130" s="3">
        <v>-88</v>
      </c>
      <c r="I130" s="3"/>
      <c r="J130" s="3"/>
      <c r="K130" s="3"/>
      <c r="L130" s="3"/>
      <c r="M130" s="3"/>
      <c r="N130" s="3"/>
      <c r="O130" s="3"/>
      <c r="P130" s="3">
        <v>-268</v>
      </c>
      <c r="Q130" s="3"/>
      <c r="R130" s="3"/>
      <c r="S130" s="14">
        <f t="shared" si="12"/>
        <v>-356</v>
      </c>
      <c r="T130" s="28"/>
      <c r="U130" s="3"/>
      <c r="V130" s="3"/>
      <c r="W130" s="3">
        <v>-88</v>
      </c>
      <c r="X130" s="3">
        <v>-268</v>
      </c>
      <c r="Y130" s="3"/>
      <c r="Z130" s="3"/>
      <c r="AA130" s="3"/>
      <c r="AB130" s="3"/>
      <c r="AC130" s="3"/>
      <c r="AD130" s="44">
        <f t="shared" si="13"/>
        <v>-356</v>
      </c>
      <c r="AE130" s="43">
        <f t="shared" si="0"/>
        <v>0</v>
      </c>
    </row>
    <row r="131" spans="1:31" s="20" customFormat="1" ht="13.5">
      <c r="A131" s="389" t="s">
        <v>352</v>
      </c>
      <c r="B131" s="389"/>
      <c r="C131" s="389"/>
      <c r="D131" s="389"/>
      <c r="E131" s="389"/>
      <c r="F131" s="19">
        <f>SUM(F108:F130)-F114</f>
        <v>683297</v>
      </c>
      <c r="G131" s="19">
        <f>SUM(G108:G130)-G114</f>
        <v>2211</v>
      </c>
      <c r="H131" s="19">
        <f>SUM(H108:H130)-H114</f>
        <v>544338</v>
      </c>
      <c r="I131" s="19">
        <f aca="true" t="shared" si="16" ref="I131:AD131">SUM(I108:I130)-I114</f>
        <v>0</v>
      </c>
      <c r="J131" s="19">
        <f t="shared" si="16"/>
        <v>458150</v>
      </c>
      <c r="K131" s="19">
        <f t="shared" si="16"/>
        <v>0</v>
      </c>
      <c r="L131" s="19">
        <f t="shared" si="16"/>
        <v>1754</v>
      </c>
      <c r="M131" s="19">
        <f t="shared" si="16"/>
        <v>0</v>
      </c>
      <c r="N131" s="19">
        <f t="shared" si="16"/>
        <v>0</v>
      </c>
      <c r="O131" s="19">
        <f t="shared" si="16"/>
        <v>7500</v>
      </c>
      <c r="P131" s="19">
        <f t="shared" si="16"/>
        <v>193925</v>
      </c>
      <c r="Q131" s="19">
        <f t="shared" si="16"/>
        <v>0</v>
      </c>
      <c r="R131" s="19">
        <f t="shared" si="16"/>
        <v>18000</v>
      </c>
      <c r="S131" s="19">
        <f t="shared" si="16"/>
        <v>1909175</v>
      </c>
      <c r="T131" s="19">
        <f t="shared" si="16"/>
        <v>0</v>
      </c>
      <c r="U131" s="19">
        <f t="shared" si="16"/>
        <v>222942</v>
      </c>
      <c r="V131" s="19">
        <f t="shared" si="16"/>
        <v>1197664</v>
      </c>
      <c r="W131" s="19">
        <f t="shared" si="16"/>
        <v>-88</v>
      </c>
      <c r="X131" s="19">
        <f t="shared" si="16"/>
        <v>-268</v>
      </c>
      <c r="Y131" s="19">
        <f t="shared" si="16"/>
        <v>2214</v>
      </c>
      <c r="Z131" s="19">
        <f t="shared" si="16"/>
        <v>410970</v>
      </c>
      <c r="AA131" s="19">
        <f t="shared" si="16"/>
        <v>57741</v>
      </c>
      <c r="AB131" s="19">
        <f t="shared" si="16"/>
        <v>0</v>
      </c>
      <c r="AC131" s="19">
        <f t="shared" si="16"/>
        <v>18000</v>
      </c>
      <c r="AD131" s="19">
        <f t="shared" si="16"/>
        <v>1909175</v>
      </c>
      <c r="AE131" s="42">
        <f>AD131-S131</f>
        <v>0</v>
      </c>
    </row>
    <row r="132" spans="1:31" s="51" customFormat="1" ht="12.75">
      <c r="A132" s="390" t="s">
        <v>353</v>
      </c>
      <c r="B132" s="390"/>
      <c r="C132" s="390"/>
      <c r="D132" s="390"/>
      <c r="E132" s="390"/>
      <c r="F132" s="52">
        <f aca="true" t="shared" si="17" ref="F132:AD132">F5+F9+F20+F28+F34+F45+F56+F68+F75+F90+F107+F131</f>
        <v>21185762</v>
      </c>
      <c r="G132" s="52">
        <f t="shared" si="17"/>
        <v>6513464</v>
      </c>
      <c r="H132" s="52">
        <f t="shared" si="17"/>
        <v>11592702</v>
      </c>
      <c r="I132" s="52">
        <f t="shared" si="17"/>
        <v>0</v>
      </c>
      <c r="J132" s="52">
        <f t="shared" si="17"/>
        <v>1176978</v>
      </c>
      <c r="K132" s="52">
        <f t="shared" si="17"/>
        <v>25749</v>
      </c>
      <c r="L132" s="52">
        <f t="shared" si="17"/>
        <v>69654</v>
      </c>
      <c r="M132" s="52">
        <f t="shared" si="17"/>
        <v>0</v>
      </c>
      <c r="N132" s="52">
        <f t="shared" si="17"/>
        <v>0</v>
      </c>
      <c r="O132" s="52">
        <f t="shared" si="17"/>
        <v>18109</v>
      </c>
      <c r="P132" s="52">
        <f t="shared" si="17"/>
        <v>1002430</v>
      </c>
      <c r="Q132" s="52">
        <f t="shared" si="17"/>
        <v>0</v>
      </c>
      <c r="R132" s="52">
        <f t="shared" si="17"/>
        <v>18000</v>
      </c>
      <c r="S132" s="52">
        <f t="shared" si="17"/>
        <v>41602848</v>
      </c>
      <c r="T132" s="52">
        <f t="shared" si="17"/>
        <v>13758000</v>
      </c>
      <c r="U132" s="52">
        <f t="shared" si="17"/>
        <v>1451206</v>
      </c>
      <c r="V132" s="52">
        <f t="shared" si="17"/>
        <v>7542541</v>
      </c>
      <c r="W132" s="52">
        <f t="shared" si="17"/>
        <v>638252</v>
      </c>
      <c r="X132" s="52">
        <f t="shared" si="17"/>
        <v>5714</v>
      </c>
      <c r="Y132" s="52">
        <f t="shared" si="17"/>
        <v>2214</v>
      </c>
      <c r="Z132" s="52">
        <f t="shared" si="17"/>
        <v>1054147</v>
      </c>
      <c r="AA132" s="52">
        <f t="shared" si="17"/>
        <v>16955295</v>
      </c>
      <c r="AB132" s="52">
        <f t="shared" si="17"/>
        <v>177479</v>
      </c>
      <c r="AC132" s="52">
        <f t="shared" si="17"/>
        <v>18000</v>
      </c>
      <c r="AD132" s="52">
        <f t="shared" si="17"/>
        <v>41602848</v>
      </c>
      <c r="AE132" s="15">
        <f t="shared" si="0"/>
        <v>0</v>
      </c>
    </row>
    <row r="133" spans="3:4" ht="12.75">
      <c r="C133" s="9"/>
      <c r="D133" s="9"/>
    </row>
    <row r="134" spans="3:4" ht="12.75">
      <c r="C134" s="9"/>
      <c r="D134" s="9"/>
    </row>
    <row r="135" spans="3:4" ht="12.75">
      <c r="C135" s="9"/>
      <c r="D135" s="9"/>
    </row>
    <row r="136" spans="3:4" ht="12.75">
      <c r="C136" s="9"/>
      <c r="D136" s="9"/>
    </row>
    <row r="137" spans="3:4" ht="12.75">
      <c r="C137" s="9"/>
      <c r="D137" s="9"/>
    </row>
    <row r="138" spans="3:4" ht="12.75">
      <c r="C138" s="9"/>
      <c r="D138" s="9"/>
    </row>
  </sheetData>
  <sheetProtection password="F415" sheet="1" formatCells="0" formatColumns="0" formatRows="0" insertColumns="0" insertRows="0" insertHyperlinks="0" deleteColumns="0" deleteRows="0"/>
  <mergeCells count="43">
    <mergeCell ref="A131:E131"/>
    <mergeCell ref="A132:E132"/>
    <mergeCell ref="A45:E45"/>
    <mergeCell ref="A56:E56"/>
    <mergeCell ref="A68:E68"/>
    <mergeCell ref="A75:E75"/>
    <mergeCell ref="A90:E90"/>
    <mergeCell ref="A107:E107"/>
    <mergeCell ref="AD1:AD2"/>
    <mergeCell ref="A5:E5"/>
    <mergeCell ref="A9:E9"/>
    <mergeCell ref="A20:E20"/>
    <mergeCell ref="A28:E28"/>
    <mergeCell ref="A34:E34"/>
    <mergeCell ref="X1:X2"/>
    <mergeCell ref="Y1:Y2"/>
    <mergeCell ref="Z1:Z2"/>
    <mergeCell ref="AA1:AA2"/>
    <mergeCell ref="AC1:AC2"/>
    <mergeCell ref="R1:R2"/>
    <mergeCell ref="S1:S2"/>
    <mergeCell ref="T1:T2"/>
    <mergeCell ref="U1:U2"/>
    <mergeCell ref="V1:V2"/>
    <mergeCell ref="W1:W2"/>
    <mergeCell ref="M1:M2"/>
    <mergeCell ref="N1:N2"/>
    <mergeCell ref="O1:O2"/>
    <mergeCell ref="P1:P2"/>
    <mergeCell ref="Q1:Q2"/>
    <mergeCell ref="AB1:AB2"/>
    <mergeCell ref="G1:G2"/>
    <mergeCell ref="H1:H2"/>
    <mergeCell ref="I1:I2"/>
    <mergeCell ref="J1:J2"/>
    <mergeCell ref="K1:K2"/>
    <mergeCell ref="L1:L2"/>
    <mergeCell ref="A1:A2"/>
    <mergeCell ref="B1:B2"/>
    <mergeCell ref="C1:C2"/>
    <mergeCell ref="D1:D2"/>
    <mergeCell ref="E1:E2"/>
    <mergeCell ref="F1:F2"/>
  </mergeCells>
  <printOptions horizontalCentered="1"/>
  <pageMargins left="0.4330708661417323" right="0.35433070866141736" top="1.299212598425197" bottom="0.4724409448818898" header="0.5905511811023623" footer="0.31496062992125984"/>
  <pageSetup horizontalDpi="600" verticalDpi="600" orientation="landscape" paperSize="8" scale="56" r:id="rId1"/>
  <headerFooter>
    <oddHeader>&amp;L&amp;"Times New Roman,Normál"&amp;18Mezőgazdasági Szakigazgatási Hivatal&amp;C
&amp;"Times New Roman,Félkövér"&amp;18Előirányzat-nyilvántartás
2009. &amp;R&amp;"Times New Roman,Normál"&amp;18 &amp;22 1. sz. melléklet
&amp;"Times New Roman,Dőlt"&amp;18adatok ezer Ft-ban</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S18"/>
  <sheetViews>
    <sheetView zoomScalePageLayoutView="0" workbookViewId="0" topLeftCell="A1">
      <selection activeCell="F16" sqref="F16"/>
    </sheetView>
  </sheetViews>
  <sheetFormatPr defaultColWidth="9.140625" defaultRowHeight="15"/>
  <cols>
    <col min="1" max="1" width="9.7109375" style="349" customWidth="1"/>
    <col min="2" max="2" width="10.8515625" style="349" customWidth="1"/>
    <col min="3" max="3" width="10.57421875" style="349" customWidth="1"/>
    <col min="4" max="4" width="11.8515625" style="349" customWidth="1"/>
    <col min="5" max="5" width="11.421875" style="349" customWidth="1"/>
    <col min="6" max="6" width="10.140625" style="349" customWidth="1"/>
    <col min="7" max="7" width="10.57421875" style="349" customWidth="1"/>
    <col min="8" max="8" width="10.28125" style="349" customWidth="1"/>
    <col min="9" max="9" width="7.421875" style="349" customWidth="1"/>
    <col min="10" max="10" width="10.8515625" style="349" customWidth="1"/>
    <col min="11" max="11" width="9.57421875" style="349" customWidth="1"/>
    <col min="12" max="12" width="13.140625" style="349" customWidth="1"/>
    <col min="13" max="13" width="9.421875" style="349" customWidth="1"/>
    <col min="14" max="14" width="10.421875" style="349" customWidth="1"/>
    <col min="15" max="15" width="14.421875" style="349" customWidth="1"/>
    <col min="16" max="16384" width="9.140625" style="349" customWidth="1"/>
  </cols>
  <sheetData>
    <row r="1" spans="2:15" ht="12.75">
      <c r="B1" s="394"/>
      <c r="C1" s="394"/>
      <c r="O1" s="349" t="s">
        <v>876</v>
      </c>
    </row>
    <row r="3" spans="1:19" ht="66" customHeight="1">
      <c r="A3" s="350"/>
      <c r="B3" s="350"/>
      <c r="C3" s="351" t="s">
        <v>877</v>
      </c>
      <c r="D3" s="351" t="s">
        <v>878</v>
      </c>
      <c r="E3" s="351" t="s">
        <v>879</v>
      </c>
      <c r="F3" s="352" t="s">
        <v>880</v>
      </c>
      <c r="G3" s="353" t="s">
        <v>436</v>
      </c>
      <c r="H3" s="351" t="s">
        <v>881</v>
      </c>
      <c r="I3" s="354" t="s">
        <v>15</v>
      </c>
      <c r="J3" s="352" t="s">
        <v>882</v>
      </c>
      <c r="K3" s="355" t="s">
        <v>436</v>
      </c>
      <c r="L3" s="351" t="s">
        <v>883</v>
      </c>
      <c r="M3" s="351" t="s">
        <v>884</v>
      </c>
      <c r="N3" s="356" t="s">
        <v>436</v>
      </c>
      <c r="O3" s="356" t="s">
        <v>885</v>
      </c>
      <c r="P3" s="357"/>
      <c r="Q3" s="357"/>
      <c r="R3" s="357"/>
      <c r="S3" s="357"/>
    </row>
    <row r="4" spans="1:19" ht="12.75">
      <c r="A4" s="395" t="s">
        <v>886</v>
      </c>
      <c r="B4" s="354">
        <v>2007</v>
      </c>
      <c r="C4" s="358">
        <v>14098900</v>
      </c>
      <c r="D4" s="358">
        <v>4460700</v>
      </c>
      <c r="E4" s="358">
        <v>10581800</v>
      </c>
      <c r="F4" s="358">
        <v>0</v>
      </c>
      <c r="G4" s="359">
        <f>C4+D4+E4+F4</f>
        <v>29141400</v>
      </c>
      <c r="H4" s="358">
        <v>0</v>
      </c>
      <c r="I4" s="358">
        <v>0</v>
      </c>
      <c r="J4" s="358">
        <v>0</v>
      </c>
      <c r="K4" s="359">
        <f>H4+I4+J4</f>
        <v>0</v>
      </c>
      <c r="L4" s="358">
        <v>0</v>
      </c>
      <c r="M4" s="358">
        <v>0</v>
      </c>
      <c r="N4" s="359">
        <v>0</v>
      </c>
      <c r="O4" s="359">
        <f>G4+K4+N4</f>
        <v>29141400</v>
      </c>
      <c r="P4" s="357"/>
      <c r="Q4" s="357"/>
      <c r="R4" s="357"/>
      <c r="S4" s="357"/>
    </row>
    <row r="5" spans="1:19" ht="12.75" customHeight="1">
      <c r="A5" s="395"/>
      <c r="B5" s="354">
        <v>2008</v>
      </c>
      <c r="C5" s="358">
        <v>15581500</v>
      </c>
      <c r="D5" s="358">
        <v>4935800</v>
      </c>
      <c r="E5" s="358">
        <v>11228200</v>
      </c>
      <c r="F5" s="360">
        <v>0</v>
      </c>
      <c r="G5" s="359">
        <f>C5+D5+E5+F5</f>
        <v>31745500</v>
      </c>
      <c r="H5" s="358">
        <v>987500</v>
      </c>
      <c r="I5" s="358">
        <v>0</v>
      </c>
      <c r="J5" s="358">
        <v>0</v>
      </c>
      <c r="K5" s="359">
        <f>H5+I5+J5</f>
        <v>987500</v>
      </c>
      <c r="L5" s="358">
        <v>0</v>
      </c>
      <c r="M5" s="358">
        <v>0</v>
      </c>
      <c r="N5" s="359">
        <v>0</v>
      </c>
      <c r="O5" s="359">
        <f>G5+K5+N5</f>
        <v>32733000</v>
      </c>
      <c r="P5" s="357"/>
      <c r="Q5" s="357"/>
      <c r="R5" s="357"/>
      <c r="S5" s="357"/>
    </row>
    <row r="6" spans="1:19" ht="12.75">
      <c r="A6" s="395"/>
      <c r="B6" s="354">
        <v>2009</v>
      </c>
      <c r="C6" s="358">
        <v>18204100</v>
      </c>
      <c r="D6" s="358">
        <v>5825300</v>
      </c>
      <c r="E6" s="358">
        <v>5921700</v>
      </c>
      <c r="F6" s="360">
        <v>0</v>
      </c>
      <c r="G6" s="359">
        <f>C6+D6+E6+F6</f>
        <v>29951100</v>
      </c>
      <c r="H6" s="358">
        <v>0</v>
      </c>
      <c r="I6" s="358">
        <v>0</v>
      </c>
      <c r="J6" s="358">
        <v>0</v>
      </c>
      <c r="K6" s="359">
        <f>H6+I6+J6</f>
        <v>0</v>
      </c>
      <c r="L6" s="358">
        <v>0</v>
      </c>
      <c r="M6" s="358"/>
      <c r="N6" s="359">
        <v>0</v>
      </c>
      <c r="O6" s="359">
        <f>G6+K6+N6</f>
        <v>29951100</v>
      </c>
      <c r="P6" s="357"/>
      <c r="Q6" s="357"/>
      <c r="R6" s="357"/>
      <c r="S6" s="357"/>
    </row>
    <row r="7" spans="1:19" ht="25.5">
      <c r="A7" s="395"/>
      <c r="B7" s="351" t="s">
        <v>887</v>
      </c>
      <c r="C7" s="361">
        <f>ROUND(C6/C4,2)</f>
        <v>1.29</v>
      </c>
      <c r="D7" s="361">
        <f>ROUND(D6/D4,2)</f>
        <v>1.31</v>
      </c>
      <c r="E7" s="361">
        <f>ROUND(E6/E4,2)</f>
        <v>0.56</v>
      </c>
      <c r="F7" s="362">
        <v>0</v>
      </c>
      <c r="G7" s="363">
        <f>ROUND(G6/G4,2)</f>
        <v>1.03</v>
      </c>
      <c r="H7" s="361">
        <v>0</v>
      </c>
      <c r="I7" s="361">
        <v>0</v>
      </c>
      <c r="J7" s="361">
        <v>0</v>
      </c>
      <c r="K7" s="363">
        <v>0</v>
      </c>
      <c r="L7" s="361">
        <v>0</v>
      </c>
      <c r="M7" s="361">
        <v>0</v>
      </c>
      <c r="N7" s="363">
        <v>0</v>
      </c>
      <c r="O7" s="363">
        <f>ROUND(O6/O4,2)</f>
        <v>1.03</v>
      </c>
      <c r="P7" s="357"/>
      <c r="Q7" s="357"/>
      <c r="R7" s="357"/>
      <c r="S7" s="357"/>
    </row>
    <row r="8" spans="1:19" ht="25.5">
      <c r="A8" s="395"/>
      <c r="B8" s="351" t="s">
        <v>888</v>
      </c>
      <c r="C8" s="361">
        <f>ROUND(C6/C5,2)</f>
        <v>1.17</v>
      </c>
      <c r="D8" s="361">
        <f>ROUND(D6/D5,2)</f>
        <v>1.18</v>
      </c>
      <c r="E8" s="361">
        <f>ROUND(E6/E5,2)</f>
        <v>0.53</v>
      </c>
      <c r="F8" s="362">
        <v>0</v>
      </c>
      <c r="G8" s="363">
        <f>ROUND(G6/G5,2)</f>
        <v>0.94</v>
      </c>
      <c r="H8" s="361">
        <f>ROUND(H6/H5,2)</f>
        <v>0</v>
      </c>
      <c r="I8" s="361">
        <v>0</v>
      </c>
      <c r="J8" s="361">
        <v>0</v>
      </c>
      <c r="K8" s="363">
        <f>ROUND(K6/K5,2)</f>
        <v>0</v>
      </c>
      <c r="L8" s="361">
        <v>0</v>
      </c>
      <c r="M8" s="361">
        <v>0</v>
      </c>
      <c r="N8" s="363">
        <v>0</v>
      </c>
      <c r="O8" s="363">
        <f>ROUND(O6/O5,2)</f>
        <v>0.92</v>
      </c>
      <c r="P8" s="357"/>
      <c r="Q8" s="357"/>
      <c r="R8" s="357"/>
      <c r="S8" s="357"/>
    </row>
    <row r="9" spans="1:19" ht="12.75" customHeight="1">
      <c r="A9" s="395" t="s">
        <v>889</v>
      </c>
      <c r="B9" s="354">
        <v>2007</v>
      </c>
      <c r="C9" s="358">
        <v>23774944</v>
      </c>
      <c r="D9" s="358">
        <v>6510332</v>
      </c>
      <c r="E9" s="358">
        <v>12191372</v>
      </c>
      <c r="F9" s="358">
        <v>2248677</v>
      </c>
      <c r="G9" s="359">
        <f>C9+D9+E9+F9</f>
        <v>44725325</v>
      </c>
      <c r="H9" s="358">
        <v>1510916</v>
      </c>
      <c r="I9" s="358">
        <v>112907</v>
      </c>
      <c r="J9" s="358">
        <v>38005</v>
      </c>
      <c r="K9" s="359">
        <f>H9+I9+J9</f>
        <v>1661828</v>
      </c>
      <c r="L9" s="358">
        <v>648471</v>
      </c>
      <c r="M9" s="358">
        <v>20600</v>
      </c>
      <c r="N9" s="359">
        <f>L9+M9</f>
        <v>669071</v>
      </c>
      <c r="O9" s="359">
        <f>G9+K9+N9</f>
        <v>47056224</v>
      </c>
      <c r="P9" s="357"/>
      <c r="Q9" s="357"/>
      <c r="R9" s="357"/>
      <c r="S9" s="357"/>
    </row>
    <row r="10" spans="1:19" ht="12.75" customHeight="1">
      <c r="A10" s="395"/>
      <c r="B10" s="354">
        <v>2008</v>
      </c>
      <c r="C10" s="358">
        <v>23808571</v>
      </c>
      <c r="D10" s="358">
        <v>7254448</v>
      </c>
      <c r="E10" s="358">
        <v>12660219</v>
      </c>
      <c r="F10" s="360">
        <v>526254</v>
      </c>
      <c r="G10" s="359">
        <f>C10+D10+E10+F10</f>
        <v>44249492</v>
      </c>
      <c r="H10" s="358">
        <v>1365192</v>
      </c>
      <c r="I10" s="358">
        <v>70000</v>
      </c>
      <c r="J10" s="358">
        <v>0</v>
      </c>
      <c r="K10" s="359">
        <f>H10+I10+J10</f>
        <v>1435192</v>
      </c>
      <c r="L10" s="358">
        <v>103023</v>
      </c>
      <c r="M10" s="358">
        <v>0</v>
      </c>
      <c r="N10" s="359">
        <f>L10+M10</f>
        <v>103023</v>
      </c>
      <c r="O10" s="359">
        <f>G10+K10+N10</f>
        <v>45787707</v>
      </c>
      <c r="P10" s="357"/>
      <c r="Q10" s="357"/>
      <c r="R10" s="357"/>
      <c r="S10" s="357"/>
    </row>
    <row r="11" spans="1:19" ht="12.75">
      <c r="A11" s="395"/>
      <c r="B11" s="354">
        <v>2009</v>
      </c>
      <c r="C11" s="358">
        <v>21185762</v>
      </c>
      <c r="D11" s="358">
        <v>6513464</v>
      </c>
      <c r="E11" s="358">
        <v>11592702</v>
      </c>
      <c r="F11" s="360">
        <v>1246632</v>
      </c>
      <c r="G11" s="359">
        <f>C11+D11+E11+F11</f>
        <v>40538560</v>
      </c>
      <c r="H11" s="358">
        <v>1002430</v>
      </c>
      <c r="I11" s="358">
        <v>18109</v>
      </c>
      <c r="J11" s="358">
        <v>0</v>
      </c>
      <c r="K11" s="359">
        <f>H11+I11+J11</f>
        <v>1020539</v>
      </c>
      <c r="L11" s="358">
        <v>25749</v>
      </c>
      <c r="M11" s="358">
        <v>18000</v>
      </c>
      <c r="N11" s="359">
        <f>L11+M11</f>
        <v>43749</v>
      </c>
      <c r="O11" s="359">
        <f>G11+K11+N11</f>
        <v>41602848</v>
      </c>
      <c r="P11" s="357"/>
      <c r="Q11" s="357"/>
      <c r="R11" s="357"/>
      <c r="S11" s="357"/>
    </row>
    <row r="12" spans="1:19" ht="25.5">
      <c r="A12" s="395"/>
      <c r="B12" s="351" t="s">
        <v>887</v>
      </c>
      <c r="C12" s="361">
        <f aca="true" t="shared" si="0" ref="C12:O12">ROUND(C11/C9,2)</f>
        <v>0.89</v>
      </c>
      <c r="D12" s="361">
        <f t="shared" si="0"/>
        <v>1</v>
      </c>
      <c r="E12" s="361">
        <f t="shared" si="0"/>
        <v>0.95</v>
      </c>
      <c r="F12" s="361">
        <f t="shared" si="0"/>
        <v>0.55</v>
      </c>
      <c r="G12" s="363">
        <f t="shared" si="0"/>
        <v>0.91</v>
      </c>
      <c r="H12" s="361">
        <f t="shared" si="0"/>
        <v>0.66</v>
      </c>
      <c r="I12" s="361">
        <f t="shared" si="0"/>
        <v>0.16</v>
      </c>
      <c r="J12" s="361">
        <f t="shared" si="0"/>
        <v>0</v>
      </c>
      <c r="K12" s="363">
        <f t="shared" si="0"/>
        <v>0.61</v>
      </c>
      <c r="L12" s="361">
        <f t="shared" si="0"/>
        <v>0.04</v>
      </c>
      <c r="M12" s="361">
        <f t="shared" si="0"/>
        <v>0.87</v>
      </c>
      <c r="N12" s="363">
        <f t="shared" si="0"/>
        <v>0.07</v>
      </c>
      <c r="O12" s="363">
        <f t="shared" si="0"/>
        <v>0.88</v>
      </c>
      <c r="P12" s="357"/>
      <c r="Q12" s="357"/>
      <c r="R12" s="357"/>
      <c r="S12" s="357"/>
    </row>
    <row r="13" spans="1:19" ht="25.5">
      <c r="A13" s="395"/>
      <c r="B13" s="351" t="s">
        <v>888</v>
      </c>
      <c r="C13" s="361">
        <f aca="true" t="shared" si="1" ref="C13:I13">ROUND(C11/C10,2)</f>
        <v>0.89</v>
      </c>
      <c r="D13" s="361">
        <f t="shared" si="1"/>
        <v>0.9</v>
      </c>
      <c r="E13" s="361">
        <f t="shared" si="1"/>
        <v>0.92</v>
      </c>
      <c r="F13" s="362">
        <f t="shared" si="1"/>
        <v>2.37</v>
      </c>
      <c r="G13" s="363">
        <f t="shared" si="1"/>
        <v>0.92</v>
      </c>
      <c r="H13" s="361">
        <f t="shared" si="1"/>
        <v>0.73</v>
      </c>
      <c r="I13" s="361">
        <f t="shared" si="1"/>
        <v>0.26</v>
      </c>
      <c r="J13" s="361">
        <v>0</v>
      </c>
      <c r="K13" s="363">
        <f>ROUND(K11/K10,2)</f>
        <v>0.71</v>
      </c>
      <c r="L13" s="361">
        <f>ROUND(L11/L10,2)</f>
        <v>0.25</v>
      </c>
      <c r="M13" s="361">
        <v>0</v>
      </c>
      <c r="N13" s="363">
        <f>ROUND(N11/N10,2)</f>
        <v>0.42</v>
      </c>
      <c r="O13" s="363">
        <f>ROUND(O11/O10,2)</f>
        <v>0.91</v>
      </c>
      <c r="P13" s="357"/>
      <c r="Q13" s="357"/>
      <c r="R13" s="357"/>
      <c r="S13" s="357"/>
    </row>
    <row r="14" spans="1:19" ht="12.75">
      <c r="A14" s="395" t="s">
        <v>890</v>
      </c>
      <c r="B14" s="354">
        <v>2007</v>
      </c>
      <c r="C14" s="358">
        <v>22403581</v>
      </c>
      <c r="D14" s="358">
        <v>6237332</v>
      </c>
      <c r="E14" s="358">
        <v>11575725</v>
      </c>
      <c r="F14" s="358">
        <v>2134942</v>
      </c>
      <c r="G14" s="359">
        <f>C14+D14+E14+F14</f>
        <v>42351580</v>
      </c>
      <c r="H14" s="358">
        <v>1365268</v>
      </c>
      <c r="I14" s="358">
        <v>112850</v>
      </c>
      <c r="J14" s="358">
        <v>18048</v>
      </c>
      <c r="K14" s="359">
        <f>H14+I14+J14</f>
        <v>1496166</v>
      </c>
      <c r="L14" s="358">
        <v>885</v>
      </c>
      <c r="M14" s="358">
        <v>21350</v>
      </c>
      <c r="N14" s="359">
        <f>L14+M14</f>
        <v>22235</v>
      </c>
      <c r="O14" s="359">
        <f>G14+K14+N14</f>
        <v>43869981</v>
      </c>
      <c r="P14" s="357"/>
      <c r="Q14" s="357"/>
      <c r="R14" s="357"/>
      <c r="S14" s="357"/>
    </row>
    <row r="15" spans="1:19" ht="12.75">
      <c r="A15" s="395"/>
      <c r="B15" s="354">
        <v>2008</v>
      </c>
      <c r="C15" s="358">
        <v>23385497</v>
      </c>
      <c r="D15" s="358">
        <v>6889661</v>
      </c>
      <c r="E15" s="358">
        <v>11770218</v>
      </c>
      <c r="F15" s="360">
        <v>531434</v>
      </c>
      <c r="G15" s="359">
        <f>C15+D15+E15+F15</f>
        <v>42576810</v>
      </c>
      <c r="H15" s="358">
        <v>675473</v>
      </c>
      <c r="I15" s="358">
        <v>49897</v>
      </c>
      <c r="J15" s="358">
        <v>11832</v>
      </c>
      <c r="K15" s="359">
        <f>H15+I15+J15</f>
        <v>737202</v>
      </c>
      <c r="L15" s="358">
        <v>43032</v>
      </c>
      <c r="M15" s="358">
        <v>22120</v>
      </c>
      <c r="N15" s="359">
        <f>L15+M15</f>
        <v>65152</v>
      </c>
      <c r="O15" s="359">
        <f>G15+K15+N15</f>
        <v>43379164</v>
      </c>
      <c r="P15" s="357"/>
      <c r="Q15" s="357"/>
      <c r="R15" s="357"/>
      <c r="S15" s="357"/>
    </row>
    <row r="16" spans="1:19" ht="12.75">
      <c r="A16" s="395"/>
      <c r="B16" s="354">
        <v>2009</v>
      </c>
      <c r="C16" s="358">
        <v>20782465</v>
      </c>
      <c r="D16" s="358">
        <v>5761337</v>
      </c>
      <c r="E16" s="358">
        <v>11340738</v>
      </c>
      <c r="F16" s="360">
        <v>1110438</v>
      </c>
      <c r="G16" s="359">
        <f>C16+D16+E16+F16</f>
        <v>38994978</v>
      </c>
      <c r="H16" s="358">
        <v>940876</v>
      </c>
      <c r="I16" s="358">
        <v>10993</v>
      </c>
      <c r="J16" s="358">
        <v>0</v>
      </c>
      <c r="K16" s="359">
        <f>H16+I16+J16</f>
        <v>951869</v>
      </c>
      <c r="L16" s="358">
        <v>25749</v>
      </c>
      <c r="M16" s="358">
        <v>18201</v>
      </c>
      <c r="N16" s="359">
        <f>L16+M16</f>
        <v>43950</v>
      </c>
      <c r="O16" s="359">
        <f>G16+K16+N16</f>
        <v>39990797</v>
      </c>
      <c r="P16" s="357"/>
      <c r="Q16" s="357"/>
      <c r="R16" s="357"/>
      <c r="S16" s="357"/>
    </row>
    <row r="17" spans="1:19" ht="25.5">
      <c r="A17" s="395"/>
      <c r="B17" s="351" t="s">
        <v>887</v>
      </c>
      <c r="C17" s="361">
        <f aca="true" t="shared" si="2" ref="C17:O17">ROUND(C16/C14,2)</f>
        <v>0.93</v>
      </c>
      <c r="D17" s="361">
        <f t="shared" si="2"/>
        <v>0.92</v>
      </c>
      <c r="E17" s="361">
        <f t="shared" si="2"/>
        <v>0.98</v>
      </c>
      <c r="F17" s="362">
        <f t="shared" si="2"/>
        <v>0.52</v>
      </c>
      <c r="G17" s="363">
        <f t="shared" si="2"/>
        <v>0.92</v>
      </c>
      <c r="H17" s="361">
        <f t="shared" si="2"/>
        <v>0.69</v>
      </c>
      <c r="I17" s="361">
        <f t="shared" si="2"/>
        <v>0.1</v>
      </c>
      <c r="J17" s="361">
        <f t="shared" si="2"/>
        <v>0</v>
      </c>
      <c r="K17" s="363">
        <f t="shared" si="2"/>
        <v>0.64</v>
      </c>
      <c r="L17" s="361">
        <f t="shared" si="2"/>
        <v>29.09</v>
      </c>
      <c r="M17" s="361">
        <f t="shared" si="2"/>
        <v>0.85</v>
      </c>
      <c r="N17" s="363">
        <f t="shared" si="2"/>
        <v>1.98</v>
      </c>
      <c r="O17" s="363">
        <f t="shared" si="2"/>
        <v>0.91</v>
      </c>
      <c r="P17" s="357"/>
      <c r="Q17" s="357"/>
      <c r="R17" s="357"/>
      <c r="S17" s="357"/>
    </row>
    <row r="18" spans="1:19" ht="25.5">
      <c r="A18" s="395"/>
      <c r="B18" s="351" t="s">
        <v>888</v>
      </c>
      <c r="C18" s="361">
        <f aca="true" t="shared" si="3" ref="C18:O18">ROUND(C16/C15,2)</f>
        <v>0.89</v>
      </c>
      <c r="D18" s="361">
        <f t="shared" si="3"/>
        <v>0.84</v>
      </c>
      <c r="E18" s="361">
        <f t="shared" si="3"/>
        <v>0.96</v>
      </c>
      <c r="F18" s="362">
        <f t="shared" si="3"/>
        <v>2.09</v>
      </c>
      <c r="G18" s="363">
        <f t="shared" si="3"/>
        <v>0.92</v>
      </c>
      <c r="H18" s="361">
        <f t="shared" si="3"/>
        <v>1.39</v>
      </c>
      <c r="I18" s="361">
        <f t="shared" si="3"/>
        <v>0.22</v>
      </c>
      <c r="J18" s="361">
        <f t="shared" si="3"/>
        <v>0</v>
      </c>
      <c r="K18" s="363">
        <f t="shared" si="3"/>
        <v>1.29</v>
      </c>
      <c r="L18" s="361">
        <f t="shared" si="3"/>
        <v>0.6</v>
      </c>
      <c r="M18" s="361">
        <f t="shared" si="3"/>
        <v>0.82</v>
      </c>
      <c r="N18" s="363">
        <f t="shared" si="3"/>
        <v>0.67</v>
      </c>
      <c r="O18" s="363">
        <f t="shared" si="3"/>
        <v>0.92</v>
      </c>
      <c r="P18" s="357"/>
      <c r="Q18" s="357"/>
      <c r="R18" s="357"/>
      <c r="S18" s="357"/>
    </row>
  </sheetData>
  <sheetProtection password="F415" sheet="1" formatCells="0" formatColumns="0" formatRows="0" insertColumns="0" insertRows="0" insertHyperlinks="0" deleteColumns="0" deleteRows="0"/>
  <mergeCells count="4">
    <mergeCell ref="B1:C1"/>
    <mergeCell ref="A4:A8"/>
    <mergeCell ref="A9:A13"/>
    <mergeCell ref="A14:A18"/>
  </mergeCells>
  <printOptions/>
  <pageMargins left="0.1968503937007874" right="0" top="0.5905511811023623" bottom="0" header="0" footer="0"/>
  <pageSetup fitToHeight="1" fitToWidth="1" horizontalDpi="600" verticalDpi="600" orientation="landscape" paperSize="9" scale="89" r:id="rId1"/>
  <headerFooter alignWithMargins="0">
    <oddHeader>&amp;LMgSzH&amp;CKiadások összehasonlítása
2007-2009.&amp;R2/a. sz. melléklet</oddHeader>
  </headerFooter>
</worksheet>
</file>

<file path=xl/worksheets/sheet3.xml><?xml version="1.0" encoding="utf-8"?>
<worksheet xmlns="http://schemas.openxmlformats.org/spreadsheetml/2006/main" xmlns:r="http://schemas.openxmlformats.org/officeDocument/2006/relationships">
  <dimension ref="A1:M18"/>
  <sheetViews>
    <sheetView view="pageBreakPreview" zoomScaleSheetLayoutView="100" zoomScalePageLayoutView="0" workbookViewId="0" topLeftCell="A1">
      <selection activeCell="F16" sqref="F16"/>
    </sheetView>
  </sheetViews>
  <sheetFormatPr defaultColWidth="9.140625" defaultRowHeight="15"/>
  <cols>
    <col min="1" max="1" width="9.7109375" style="365" customWidth="1"/>
    <col min="2" max="2" width="10.8515625" style="365" bestFit="1" customWidth="1"/>
    <col min="3" max="3" width="11.140625" style="365" customWidth="1"/>
    <col min="4" max="4" width="9.421875" style="365" customWidth="1"/>
    <col min="5" max="5" width="9.8515625" style="365" bestFit="1" customWidth="1"/>
    <col min="6" max="6" width="11.57421875" style="365" customWidth="1"/>
    <col min="7" max="7" width="10.8515625" style="365" customWidth="1"/>
    <col min="8" max="8" width="11.140625" style="365" customWidth="1"/>
    <col min="9" max="9" width="15.7109375" style="365" customWidth="1"/>
    <col min="10" max="10" width="12.140625" style="365" bestFit="1" customWidth="1"/>
    <col min="11" max="11" width="11.57421875" style="365" customWidth="1"/>
    <col min="12" max="12" width="11.421875" style="365" customWidth="1"/>
    <col min="13" max="13" width="11.8515625" style="365" bestFit="1" customWidth="1"/>
    <col min="14" max="16384" width="9.140625" style="365" customWidth="1"/>
  </cols>
  <sheetData>
    <row r="1" spans="1:13" ht="15">
      <c r="A1" s="364"/>
      <c r="B1" s="396"/>
      <c r="C1" s="396"/>
      <c r="D1" s="396"/>
      <c r="E1" s="396"/>
      <c r="F1" s="396"/>
      <c r="G1" s="396"/>
      <c r="H1" s="396"/>
      <c r="I1" s="396"/>
      <c r="J1" s="364"/>
      <c r="K1" s="364"/>
      <c r="L1" s="364"/>
      <c r="M1" s="364" t="s">
        <v>876</v>
      </c>
    </row>
    <row r="2" spans="1:13" ht="15.75" customHeight="1">
      <c r="A2" s="364"/>
      <c r="B2" s="364"/>
      <c r="C2" s="364"/>
      <c r="D2" s="364"/>
      <c r="E2" s="364"/>
      <c r="F2" s="364"/>
      <c r="G2" s="364"/>
      <c r="H2" s="364"/>
      <c r="I2" s="364"/>
      <c r="J2" s="364"/>
      <c r="K2" s="364"/>
      <c r="L2" s="364"/>
      <c r="M2" s="364"/>
    </row>
    <row r="3" spans="1:13" ht="64.5" customHeight="1">
      <c r="A3" s="366"/>
      <c r="B3" s="366"/>
      <c r="C3" s="367" t="s">
        <v>891</v>
      </c>
      <c r="D3" s="367" t="s">
        <v>892</v>
      </c>
      <c r="E3" s="368" t="s">
        <v>436</v>
      </c>
      <c r="F3" s="367" t="s">
        <v>893</v>
      </c>
      <c r="G3" s="367" t="s">
        <v>894</v>
      </c>
      <c r="H3" s="368" t="s">
        <v>436</v>
      </c>
      <c r="I3" s="367" t="s">
        <v>895</v>
      </c>
      <c r="J3" s="367" t="s">
        <v>896</v>
      </c>
      <c r="K3" s="367" t="s">
        <v>27</v>
      </c>
      <c r="L3" s="367" t="s">
        <v>897</v>
      </c>
      <c r="M3" s="369" t="s">
        <v>444</v>
      </c>
    </row>
    <row r="4" spans="1:13" ht="15" customHeight="1">
      <c r="A4" s="397" t="s">
        <v>886</v>
      </c>
      <c r="B4" s="370">
        <v>2007</v>
      </c>
      <c r="C4" s="371">
        <v>14211000</v>
      </c>
      <c r="D4" s="371">
        <v>300000</v>
      </c>
      <c r="E4" s="372">
        <f>C4+D4</f>
        <v>14511000</v>
      </c>
      <c r="F4" s="371">
        <v>0</v>
      </c>
      <c r="G4" s="371">
        <v>0</v>
      </c>
      <c r="H4" s="372">
        <f>F4+G4</f>
        <v>0</v>
      </c>
      <c r="I4" s="371">
        <v>0</v>
      </c>
      <c r="J4" s="371">
        <v>0</v>
      </c>
      <c r="K4" s="371">
        <v>14630400</v>
      </c>
      <c r="L4" s="371">
        <v>0</v>
      </c>
      <c r="M4" s="372">
        <f>E4+H4+I4+J4+K4+L4</f>
        <v>29141400</v>
      </c>
    </row>
    <row r="5" spans="1:13" ht="15" customHeight="1">
      <c r="A5" s="398"/>
      <c r="B5" s="370">
        <v>2008</v>
      </c>
      <c r="C5" s="371">
        <v>13562000</v>
      </c>
      <c r="D5" s="371">
        <v>490000</v>
      </c>
      <c r="E5" s="372">
        <f>C5+D5</f>
        <v>14052000</v>
      </c>
      <c r="F5" s="371">
        <v>2254400</v>
      </c>
      <c r="G5" s="371">
        <v>10000</v>
      </c>
      <c r="H5" s="372">
        <f>F5+G5</f>
        <v>2264400</v>
      </c>
      <c r="I5" s="371">
        <v>0</v>
      </c>
      <c r="J5" s="371">
        <v>0</v>
      </c>
      <c r="K5" s="371">
        <v>16416600</v>
      </c>
      <c r="L5" s="371">
        <v>0</v>
      </c>
      <c r="M5" s="372">
        <f>E5+H5+I5+J5+K5+L5</f>
        <v>32733000</v>
      </c>
    </row>
    <row r="6" spans="1:13" ht="15">
      <c r="A6" s="398"/>
      <c r="B6" s="370">
        <v>2009</v>
      </c>
      <c r="C6" s="371">
        <v>13758000</v>
      </c>
      <c r="D6" s="371">
        <v>0</v>
      </c>
      <c r="E6" s="372">
        <f>C6+D6</f>
        <v>13758000</v>
      </c>
      <c r="F6" s="371">
        <v>0</v>
      </c>
      <c r="G6" s="371">
        <v>0</v>
      </c>
      <c r="H6" s="372">
        <f>F6+G6</f>
        <v>0</v>
      </c>
      <c r="I6" s="371">
        <v>0</v>
      </c>
      <c r="J6" s="371">
        <v>0</v>
      </c>
      <c r="K6" s="371">
        <v>16193100</v>
      </c>
      <c r="L6" s="371">
        <v>0</v>
      </c>
      <c r="M6" s="372">
        <f>E6+H6+I6+J6+K6+L6</f>
        <v>29951100</v>
      </c>
    </row>
    <row r="7" spans="1:13" ht="25.5">
      <c r="A7" s="398"/>
      <c r="B7" s="367" t="s">
        <v>887</v>
      </c>
      <c r="C7" s="373">
        <f>ROUND(C6/C4,2)</f>
        <v>0.97</v>
      </c>
      <c r="D7" s="373">
        <f>ROUND(D6/D4,2)</f>
        <v>0</v>
      </c>
      <c r="E7" s="374">
        <f>ROUND(E6/E4,2)</f>
        <v>0.95</v>
      </c>
      <c r="F7" s="373">
        <v>0</v>
      </c>
      <c r="G7" s="373">
        <v>0</v>
      </c>
      <c r="H7" s="374">
        <v>0</v>
      </c>
      <c r="I7" s="373">
        <v>0</v>
      </c>
      <c r="J7" s="373">
        <v>0</v>
      </c>
      <c r="K7" s="373">
        <f>ROUND(K6/K4,2)</f>
        <v>1.11</v>
      </c>
      <c r="L7" s="373">
        <v>0</v>
      </c>
      <c r="M7" s="374">
        <f>ROUND(M6/M4,2)</f>
        <v>1.03</v>
      </c>
    </row>
    <row r="8" spans="1:13" ht="30" customHeight="1">
      <c r="A8" s="398"/>
      <c r="B8" s="367" t="s">
        <v>888</v>
      </c>
      <c r="C8" s="373">
        <f aca="true" t="shared" si="0" ref="C8:H8">ROUND(C6/C5,2)</f>
        <v>1.01</v>
      </c>
      <c r="D8" s="373">
        <f t="shared" si="0"/>
        <v>0</v>
      </c>
      <c r="E8" s="374">
        <f t="shared" si="0"/>
        <v>0.98</v>
      </c>
      <c r="F8" s="373">
        <f t="shared" si="0"/>
        <v>0</v>
      </c>
      <c r="G8" s="373">
        <f t="shared" si="0"/>
        <v>0</v>
      </c>
      <c r="H8" s="374">
        <f t="shared" si="0"/>
        <v>0</v>
      </c>
      <c r="I8" s="373">
        <v>0</v>
      </c>
      <c r="J8" s="373">
        <v>0</v>
      </c>
      <c r="K8" s="373">
        <f>ROUND(K6/K5,2)</f>
        <v>0.99</v>
      </c>
      <c r="L8" s="373">
        <v>0</v>
      </c>
      <c r="M8" s="374">
        <f>ROUND(M6/M5,2)</f>
        <v>0.92</v>
      </c>
    </row>
    <row r="9" spans="1:13" ht="15" customHeight="1">
      <c r="A9" s="397" t="s">
        <v>889</v>
      </c>
      <c r="B9" s="370">
        <v>2007</v>
      </c>
      <c r="C9" s="371">
        <v>16883790</v>
      </c>
      <c r="D9" s="371">
        <v>4357076</v>
      </c>
      <c r="E9" s="372">
        <f>C9+D9</f>
        <v>21240866</v>
      </c>
      <c r="F9" s="371">
        <v>57262</v>
      </c>
      <c r="G9" s="371">
        <v>618845</v>
      </c>
      <c r="H9" s="372">
        <f>F9+G9</f>
        <v>676107</v>
      </c>
      <c r="I9" s="371">
        <v>667937</v>
      </c>
      <c r="J9" s="371">
        <v>20600</v>
      </c>
      <c r="K9" s="371">
        <v>23095462</v>
      </c>
      <c r="L9" s="371">
        <v>1355252</v>
      </c>
      <c r="M9" s="372">
        <f>E9+H9+I9+J9+K9+L9</f>
        <v>47056224</v>
      </c>
    </row>
    <row r="10" spans="1:13" ht="15" customHeight="1">
      <c r="A10" s="398"/>
      <c r="B10" s="370">
        <v>2008</v>
      </c>
      <c r="C10" s="371">
        <v>13759961</v>
      </c>
      <c r="D10" s="371">
        <v>7809452</v>
      </c>
      <c r="E10" s="372">
        <f>C10+D10</f>
        <v>21569413</v>
      </c>
      <c r="F10" s="371">
        <v>2254400</v>
      </c>
      <c r="G10" s="371">
        <v>156638</v>
      </c>
      <c r="H10" s="372">
        <f>F10+G10</f>
        <v>2411038</v>
      </c>
      <c r="I10" s="371">
        <v>581749</v>
      </c>
      <c r="J10" s="371">
        <v>0</v>
      </c>
      <c r="K10" s="371">
        <v>20999523</v>
      </c>
      <c r="L10" s="371">
        <v>225984</v>
      </c>
      <c r="M10" s="372">
        <f>E10+H10+I10+J10+K10+L10</f>
        <v>45787707</v>
      </c>
    </row>
    <row r="11" spans="1:13" ht="15">
      <c r="A11" s="398"/>
      <c r="B11" s="370">
        <v>2009</v>
      </c>
      <c r="C11" s="371">
        <v>13758000</v>
      </c>
      <c r="D11" s="371">
        <v>8993747</v>
      </c>
      <c r="E11" s="372">
        <f>C11+D11</f>
        <v>22751747</v>
      </c>
      <c r="F11" s="371">
        <v>2214</v>
      </c>
      <c r="G11" s="371">
        <v>1054147</v>
      </c>
      <c r="H11" s="372">
        <f>F11+G11</f>
        <v>1056361</v>
      </c>
      <c r="I11" s="371">
        <v>643966</v>
      </c>
      <c r="J11" s="371">
        <v>18000</v>
      </c>
      <c r="K11" s="371">
        <v>16955295</v>
      </c>
      <c r="L11" s="371">
        <v>177479</v>
      </c>
      <c r="M11" s="372">
        <f>E11+H11+I11+J11+K11+L11</f>
        <v>41602848</v>
      </c>
    </row>
    <row r="12" spans="1:13" ht="25.5">
      <c r="A12" s="398"/>
      <c r="B12" s="367" t="s">
        <v>887</v>
      </c>
      <c r="C12" s="373">
        <f>ROUND(C11/C9,2)</f>
        <v>0.81</v>
      </c>
      <c r="D12" s="373">
        <f>ROUND(D11/D9,2)</f>
        <v>2.06</v>
      </c>
      <c r="E12" s="374">
        <f>ROUND(E11/E9,2)</f>
        <v>1.07</v>
      </c>
      <c r="F12" s="373">
        <v>0</v>
      </c>
      <c r="G12" s="373">
        <v>0</v>
      </c>
      <c r="H12" s="374">
        <v>0</v>
      </c>
      <c r="I12" s="373">
        <v>0</v>
      </c>
      <c r="J12" s="373">
        <v>0</v>
      </c>
      <c r="K12" s="373">
        <f>ROUND(K11/K9,2)</f>
        <v>0.73</v>
      </c>
      <c r="L12" s="373">
        <v>0</v>
      </c>
      <c r="M12" s="374">
        <f>ROUND(M11/M9,2)</f>
        <v>0.88</v>
      </c>
    </row>
    <row r="13" spans="1:13" ht="30" customHeight="1">
      <c r="A13" s="398"/>
      <c r="B13" s="367" t="s">
        <v>888</v>
      </c>
      <c r="C13" s="373">
        <f aca="true" t="shared" si="1" ref="C13:I13">ROUND(C11/C10,2)</f>
        <v>1</v>
      </c>
      <c r="D13" s="373">
        <f t="shared" si="1"/>
        <v>1.15</v>
      </c>
      <c r="E13" s="374">
        <f t="shared" si="1"/>
        <v>1.05</v>
      </c>
      <c r="F13" s="373">
        <f t="shared" si="1"/>
        <v>0</v>
      </c>
      <c r="G13" s="373">
        <f t="shared" si="1"/>
        <v>6.73</v>
      </c>
      <c r="H13" s="374">
        <f t="shared" si="1"/>
        <v>0.44</v>
      </c>
      <c r="I13" s="373">
        <f t="shared" si="1"/>
        <v>1.11</v>
      </c>
      <c r="J13" s="373">
        <v>0</v>
      </c>
      <c r="K13" s="373">
        <f>ROUND(K11/K10,2)</f>
        <v>0.81</v>
      </c>
      <c r="L13" s="373">
        <f>ROUND(L11/L10,2)</f>
        <v>0.79</v>
      </c>
      <c r="M13" s="374">
        <f>ROUND(M11/M10,2)</f>
        <v>0.91</v>
      </c>
    </row>
    <row r="14" spans="1:13" ht="15">
      <c r="A14" s="397" t="s">
        <v>890</v>
      </c>
      <c r="B14" s="370">
        <v>2007</v>
      </c>
      <c r="C14" s="371">
        <v>14537474</v>
      </c>
      <c r="D14" s="371">
        <v>4359871</v>
      </c>
      <c r="E14" s="372">
        <f>C14+D14</f>
        <v>18897345</v>
      </c>
      <c r="F14" s="371">
        <v>74158</v>
      </c>
      <c r="G14" s="371">
        <v>661587</v>
      </c>
      <c r="H14" s="372">
        <f>F14+G14</f>
        <v>735745</v>
      </c>
      <c r="I14" s="371">
        <v>1345837</v>
      </c>
      <c r="J14" s="371">
        <v>21576</v>
      </c>
      <c r="K14" s="371">
        <v>23095462</v>
      </c>
      <c r="L14" s="371">
        <v>0</v>
      </c>
      <c r="M14" s="372">
        <f>E14+H14+I14+J14+K14+L14</f>
        <v>44095965</v>
      </c>
    </row>
    <row r="15" spans="1:13" ht="15">
      <c r="A15" s="398"/>
      <c r="B15" s="370">
        <v>2008</v>
      </c>
      <c r="C15" s="371">
        <v>14166356</v>
      </c>
      <c r="D15" s="371">
        <v>7485007</v>
      </c>
      <c r="E15" s="372">
        <f>C15+D15</f>
        <v>21651363</v>
      </c>
      <c r="F15" s="371">
        <v>26452</v>
      </c>
      <c r="G15" s="371">
        <v>155995</v>
      </c>
      <c r="H15" s="372">
        <f>F15+G15</f>
        <v>182447</v>
      </c>
      <c r="I15" s="371">
        <v>474879</v>
      </c>
      <c r="J15" s="371">
        <v>22447</v>
      </c>
      <c r="K15" s="371">
        <v>20999523</v>
      </c>
      <c r="L15" s="371">
        <v>225984</v>
      </c>
      <c r="M15" s="372">
        <f>E15+H15+I15+J15+K15+L15</f>
        <v>43556643</v>
      </c>
    </row>
    <row r="16" spans="1:13" ht="15">
      <c r="A16" s="398"/>
      <c r="B16" s="370">
        <v>2009</v>
      </c>
      <c r="C16" s="371">
        <v>13338096</v>
      </c>
      <c r="D16" s="371">
        <v>8349144</v>
      </c>
      <c r="E16" s="372">
        <f>C16+D16</f>
        <v>21687240</v>
      </c>
      <c r="F16" s="371">
        <v>5318</v>
      </c>
      <c r="G16" s="371">
        <v>696776</v>
      </c>
      <c r="H16" s="372">
        <f>F16+G16</f>
        <v>702094</v>
      </c>
      <c r="I16" s="371">
        <v>643966</v>
      </c>
      <c r="J16" s="371">
        <v>18200</v>
      </c>
      <c r="K16" s="371">
        <v>16955295</v>
      </c>
      <c r="L16" s="371">
        <v>177479</v>
      </c>
      <c r="M16" s="372">
        <f>E16+H16+I16+J16+K16+L16</f>
        <v>40184274</v>
      </c>
    </row>
    <row r="17" spans="1:13" ht="25.5">
      <c r="A17" s="398"/>
      <c r="B17" s="367" t="s">
        <v>887</v>
      </c>
      <c r="C17" s="373">
        <f>ROUND(C16/C14,2)</f>
        <v>0.92</v>
      </c>
      <c r="D17" s="373">
        <f>ROUND(D16/D14,2)</f>
        <v>1.91</v>
      </c>
      <c r="E17" s="374">
        <f>ROUND(E16/E14,2)</f>
        <v>1.15</v>
      </c>
      <c r="F17" s="373">
        <v>0</v>
      </c>
      <c r="G17" s="373">
        <v>0</v>
      </c>
      <c r="H17" s="374">
        <v>0</v>
      </c>
      <c r="I17" s="373">
        <v>0</v>
      </c>
      <c r="J17" s="373">
        <v>0</v>
      </c>
      <c r="K17" s="373">
        <f>ROUND(K16/K14,2)</f>
        <v>0.73</v>
      </c>
      <c r="L17" s="373">
        <v>0</v>
      </c>
      <c r="M17" s="374">
        <f>ROUND(M16/M14,2)</f>
        <v>0.91</v>
      </c>
    </row>
    <row r="18" spans="1:13" ht="30" customHeight="1">
      <c r="A18" s="398"/>
      <c r="B18" s="367" t="s">
        <v>888</v>
      </c>
      <c r="C18" s="373">
        <f aca="true" t="shared" si="2" ref="C18:M18">ROUND(C16/C15,2)</f>
        <v>0.94</v>
      </c>
      <c r="D18" s="373">
        <f t="shared" si="2"/>
        <v>1.12</v>
      </c>
      <c r="E18" s="374">
        <f t="shared" si="2"/>
        <v>1</v>
      </c>
      <c r="F18" s="373">
        <f t="shared" si="2"/>
        <v>0.2</v>
      </c>
      <c r="G18" s="373">
        <f t="shared" si="2"/>
        <v>4.47</v>
      </c>
      <c r="H18" s="374">
        <f t="shared" si="2"/>
        <v>3.85</v>
      </c>
      <c r="I18" s="373">
        <f t="shared" si="2"/>
        <v>1.36</v>
      </c>
      <c r="J18" s="373">
        <f t="shared" si="2"/>
        <v>0.81</v>
      </c>
      <c r="K18" s="373">
        <f t="shared" si="2"/>
        <v>0.81</v>
      </c>
      <c r="L18" s="373">
        <f t="shared" si="2"/>
        <v>0.79</v>
      </c>
      <c r="M18" s="374">
        <f t="shared" si="2"/>
        <v>0.92</v>
      </c>
    </row>
  </sheetData>
  <sheetProtection password="F415" sheet="1" formatCells="0" formatColumns="0" formatRows="0" insertColumns="0" insertRows="0" insertHyperlinks="0" deleteColumns="0" deleteRows="0"/>
  <mergeCells count="4">
    <mergeCell ref="B1:I1"/>
    <mergeCell ref="A4:A8"/>
    <mergeCell ref="A9:A13"/>
    <mergeCell ref="A14:A18"/>
  </mergeCells>
  <printOptions horizontalCentered="1"/>
  <pageMargins left="0.3937007874015748" right="0.3937007874015748" top="0.7480314960629921" bottom="0.7480314960629921" header="0.31496062992125984" footer="0.31496062992125984"/>
  <pageSetup horizontalDpi="600" verticalDpi="600" orientation="landscape" paperSize="9" scale="80" r:id="rId1"/>
  <headerFooter alignWithMargins="0">
    <oddHeader>&amp;LMgSzH&amp;CBevételek összehasonlítása
2007-2009.&amp;R2/b. sz. melléklet</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L98"/>
  <sheetViews>
    <sheetView zoomScalePageLayoutView="0" workbookViewId="0" topLeftCell="B1">
      <pane xSplit="4" ySplit="2" topLeftCell="F6" activePane="bottomRight" state="frozen"/>
      <selection pane="topLeft" activeCell="B1" sqref="B1"/>
      <selection pane="topRight" activeCell="F1" sqref="F1"/>
      <selection pane="bottomLeft" activeCell="B3" sqref="B3"/>
      <selection pane="bottomRight" activeCell="K23" sqref="K23"/>
    </sheetView>
  </sheetViews>
  <sheetFormatPr defaultColWidth="9.140625" defaultRowHeight="15"/>
  <cols>
    <col min="1" max="1" width="0.13671875" style="53" customWidth="1"/>
    <col min="2" max="2" width="16.421875" style="53" bestFit="1" customWidth="1"/>
    <col min="3" max="3" width="6.140625" style="65" bestFit="1" customWidth="1"/>
    <col min="4" max="4" width="23.7109375" style="66" customWidth="1"/>
    <col min="5" max="5" width="22.7109375" style="53" bestFit="1" customWidth="1"/>
    <col min="6" max="11" width="8.7109375" style="53" customWidth="1"/>
    <col min="12" max="12" width="96.28125" style="67" customWidth="1"/>
    <col min="13" max="16384" width="9.140625" style="53" customWidth="1"/>
  </cols>
  <sheetData>
    <row r="1" spans="1:12" s="57" customFormat="1" ht="16.5" customHeight="1">
      <c r="A1" s="429" t="s">
        <v>0</v>
      </c>
      <c r="B1" s="431" t="s">
        <v>1</v>
      </c>
      <c r="C1" s="427" t="s">
        <v>2</v>
      </c>
      <c r="D1" s="427" t="s">
        <v>5</v>
      </c>
      <c r="E1" s="427"/>
      <c r="F1" s="427" t="s">
        <v>6</v>
      </c>
      <c r="G1" s="427" t="s">
        <v>7</v>
      </c>
      <c r="H1" s="427" t="s">
        <v>8</v>
      </c>
      <c r="I1" s="427" t="s">
        <v>11</v>
      </c>
      <c r="J1" s="427" t="s">
        <v>16</v>
      </c>
      <c r="K1" s="427" t="s">
        <v>19</v>
      </c>
      <c r="L1" s="433" t="s">
        <v>36</v>
      </c>
    </row>
    <row r="2" spans="1:12" s="58" customFormat="1" ht="60" customHeight="1" thickBot="1">
      <c r="A2" s="430"/>
      <c r="B2" s="432"/>
      <c r="C2" s="428"/>
      <c r="D2" s="428"/>
      <c r="E2" s="428"/>
      <c r="F2" s="428"/>
      <c r="G2" s="428"/>
      <c r="H2" s="428"/>
      <c r="I2" s="428"/>
      <c r="J2" s="428"/>
      <c r="K2" s="428"/>
      <c r="L2" s="434"/>
    </row>
    <row r="3" spans="1:12" s="25" customFormat="1" ht="12.75">
      <c r="A3" s="55"/>
      <c r="B3" s="406" t="s">
        <v>43</v>
      </c>
      <c r="C3" s="426" t="s">
        <v>355</v>
      </c>
      <c r="D3" s="418" t="s">
        <v>46</v>
      </c>
      <c r="E3" s="72" t="s">
        <v>33</v>
      </c>
      <c r="F3" s="72">
        <v>440550</v>
      </c>
      <c r="G3" s="72">
        <v>140976</v>
      </c>
      <c r="H3" s="72"/>
      <c r="I3" s="72"/>
      <c r="J3" s="72"/>
      <c r="K3" s="73">
        <f aca="true" t="shared" si="0" ref="K3:K34">SUM(F3:J3)</f>
        <v>581526</v>
      </c>
      <c r="L3" s="402" t="s">
        <v>406</v>
      </c>
    </row>
    <row r="4" spans="1:12" s="25" customFormat="1" ht="12.75">
      <c r="A4" s="60"/>
      <c r="B4" s="407"/>
      <c r="C4" s="423"/>
      <c r="D4" s="419"/>
      <c r="E4" s="6" t="s">
        <v>34</v>
      </c>
      <c r="F4" s="6">
        <v>440550</v>
      </c>
      <c r="G4" s="6">
        <v>140976</v>
      </c>
      <c r="H4" s="6"/>
      <c r="I4" s="6"/>
      <c r="J4" s="6"/>
      <c r="K4" s="68">
        <f t="shared" si="0"/>
        <v>581526</v>
      </c>
      <c r="L4" s="400"/>
    </row>
    <row r="5" spans="1:12" s="25" customFormat="1" ht="13.5" thickBot="1">
      <c r="A5" s="60"/>
      <c r="B5" s="408"/>
      <c r="C5" s="424"/>
      <c r="D5" s="420"/>
      <c r="E5" s="69" t="s">
        <v>35</v>
      </c>
      <c r="F5" s="69">
        <v>0</v>
      </c>
      <c r="G5" s="69">
        <v>0</v>
      </c>
      <c r="H5" s="69"/>
      <c r="I5" s="69"/>
      <c r="J5" s="69"/>
      <c r="K5" s="71">
        <f t="shared" si="0"/>
        <v>0</v>
      </c>
      <c r="L5" s="401"/>
    </row>
    <row r="6" spans="1:12" s="25" customFormat="1" ht="12.75">
      <c r="A6" s="60"/>
      <c r="B6" s="406" t="s">
        <v>48</v>
      </c>
      <c r="C6" s="426" t="s">
        <v>356</v>
      </c>
      <c r="D6" s="418" t="s">
        <v>357</v>
      </c>
      <c r="E6" s="72" t="s">
        <v>33</v>
      </c>
      <c r="F6" s="72"/>
      <c r="G6" s="72"/>
      <c r="H6" s="72">
        <v>-300000</v>
      </c>
      <c r="I6" s="72"/>
      <c r="J6" s="72"/>
      <c r="K6" s="73">
        <f t="shared" si="0"/>
        <v>-300000</v>
      </c>
      <c r="L6" s="402" t="s">
        <v>425</v>
      </c>
    </row>
    <row r="7" spans="1:12" s="25" customFormat="1" ht="12.75">
      <c r="A7" s="60"/>
      <c r="B7" s="407"/>
      <c r="C7" s="423"/>
      <c r="D7" s="419"/>
      <c r="E7" s="6" t="s">
        <v>34</v>
      </c>
      <c r="F7" s="6"/>
      <c r="G7" s="6"/>
      <c r="H7" s="6">
        <v>-300000</v>
      </c>
      <c r="I7" s="6"/>
      <c r="J7" s="6"/>
      <c r="K7" s="68">
        <f t="shared" si="0"/>
        <v>-300000</v>
      </c>
      <c r="L7" s="400"/>
    </row>
    <row r="8" spans="1:12" s="25" customFormat="1" ht="13.5" thickBot="1">
      <c r="A8" s="60"/>
      <c r="B8" s="408"/>
      <c r="C8" s="424"/>
      <c r="D8" s="420"/>
      <c r="E8" s="69" t="s">
        <v>35</v>
      </c>
      <c r="F8" s="69"/>
      <c r="G8" s="69"/>
      <c r="H8" s="69">
        <v>0</v>
      </c>
      <c r="I8" s="69"/>
      <c r="J8" s="69"/>
      <c r="K8" s="71">
        <f t="shared" si="0"/>
        <v>0</v>
      </c>
      <c r="L8" s="401"/>
    </row>
    <row r="9" spans="1:12" s="25" customFormat="1" ht="12.75">
      <c r="A9" s="60"/>
      <c r="B9" s="406" t="s">
        <v>51</v>
      </c>
      <c r="C9" s="426" t="s">
        <v>31</v>
      </c>
      <c r="D9" s="418" t="s">
        <v>358</v>
      </c>
      <c r="E9" s="72" t="s">
        <v>33</v>
      </c>
      <c r="F9" s="72"/>
      <c r="G9" s="72"/>
      <c r="H9" s="72">
        <v>1336</v>
      </c>
      <c r="I9" s="72"/>
      <c r="J9" s="72"/>
      <c r="K9" s="73">
        <f t="shared" si="0"/>
        <v>1336</v>
      </c>
      <c r="L9" s="402" t="s">
        <v>427</v>
      </c>
    </row>
    <row r="10" spans="1:12" s="25" customFormat="1" ht="12.75">
      <c r="A10" s="60"/>
      <c r="B10" s="407"/>
      <c r="C10" s="423"/>
      <c r="D10" s="419"/>
      <c r="E10" s="6" t="s">
        <v>34</v>
      </c>
      <c r="F10" s="6"/>
      <c r="G10" s="6"/>
      <c r="H10" s="6">
        <v>1336</v>
      </c>
      <c r="I10" s="6"/>
      <c r="J10" s="6"/>
      <c r="K10" s="68">
        <f t="shared" si="0"/>
        <v>1336</v>
      </c>
      <c r="L10" s="400"/>
    </row>
    <row r="11" spans="1:12" s="25" customFormat="1" ht="13.5" thickBot="1">
      <c r="A11" s="60"/>
      <c r="B11" s="408"/>
      <c r="C11" s="424"/>
      <c r="D11" s="420"/>
      <c r="E11" s="69" t="s">
        <v>35</v>
      </c>
      <c r="F11" s="69"/>
      <c r="G11" s="69"/>
      <c r="H11" s="69"/>
      <c r="I11" s="69"/>
      <c r="J11" s="69"/>
      <c r="K11" s="71">
        <f t="shared" si="0"/>
        <v>0</v>
      </c>
      <c r="L11" s="401"/>
    </row>
    <row r="12" spans="1:12" s="25" customFormat="1" ht="12.75">
      <c r="A12" s="60"/>
      <c r="B12" s="406" t="s">
        <v>362</v>
      </c>
      <c r="C12" s="426" t="s">
        <v>32</v>
      </c>
      <c r="D12" s="418" t="s">
        <v>357</v>
      </c>
      <c r="E12" s="72" t="s">
        <v>33</v>
      </c>
      <c r="F12" s="72"/>
      <c r="G12" s="72"/>
      <c r="H12" s="72">
        <v>-50000</v>
      </c>
      <c r="I12" s="72"/>
      <c r="J12" s="72"/>
      <c r="K12" s="73">
        <f t="shared" si="0"/>
        <v>-50000</v>
      </c>
      <c r="L12" s="402" t="s">
        <v>425</v>
      </c>
    </row>
    <row r="13" spans="1:12" s="25" customFormat="1" ht="12.75">
      <c r="A13" s="60"/>
      <c r="B13" s="407"/>
      <c r="C13" s="423"/>
      <c r="D13" s="419"/>
      <c r="E13" s="6" t="s">
        <v>34</v>
      </c>
      <c r="F13" s="6"/>
      <c r="G13" s="6"/>
      <c r="H13" s="6">
        <v>-50000</v>
      </c>
      <c r="I13" s="6"/>
      <c r="J13" s="6"/>
      <c r="K13" s="68">
        <f t="shared" si="0"/>
        <v>-50000</v>
      </c>
      <c r="L13" s="400"/>
    </row>
    <row r="14" spans="1:12" s="25" customFormat="1" ht="13.5" thickBot="1">
      <c r="A14" s="60"/>
      <c r="B14" s="408"/>
      <c r="C14" s="424"/>
      <c r="D14" s="420"/>
      <c r="E14" s="69" t="s">
        <v>35</v>
      </c>
      <c r="F14" s="69"/>
      <c r="G14" s="69"/>
      <c r="H14" s="69">
        <v>0</v>
      </c>
      <c r="I14" s="69"/>
      <c r="J14" s="69"/>
      <c r="K14" s="71">
        <f t="shared" si="0"/>
        <v>0</v>
      </c>
      <c r="L14" s="401"/>
    </row>
    <row r="15" spans="1:12" s="25" customFormat="1" ht="12.75" customHeight="1">
      <c r="A15" s="60"/>
      <c r="B15" s="406" t="s">
        <v>103</v>
      </c>
      <c r="C15" s="426" t="s">
        <v>104</v>
      </c>
      <c r="D15" s="418" t="s">
        <v>359</v>
      </c>
      <c r="E15" s="72" t="s">
        <v>33</v>
      </c>
      <c r="F15" s="72">
        <v>3731</v>
      </c>
      <c r="G15" s="72"/>
      <c r="H15" s="72"/>
      <c r="I15" s="72"/>
      <c r="J15" s="72"/>
      <c r="K15" s="73">
        <f t="shared" si="0"/>
        <v>3731</v>
      </c>
      <c r="L15" s="403" t="s">
        <v>396</v>
      </c>
    </row>
    <row r="16" spans="1:12" s="25" customFormat="1" ht="12.75">
      <c r="A16" s="60"/>
      <c r="B16" s="407"/>
      <c r="C16" s="423"/>
      <c r="D16" s="419"/>
      <c r="E16" s="6" t="s">
        <v>34</v>
      </c>
      <c r="F16" s="6">
        <v>3731</v>
      </c>
      <c r="G16" s="6"/>
      <c r="H16" s="6"/>
      <c r="I16" s="6"/>
      <c r="J16" s="6"/>
      <c r="K16" s="68">
        <f t="shared" si="0"/>
        <v>3731</v>
      </c>
      <c r="L16" s="404"/>
    </row>
    <row r="17" spans="1:12" s="25" customFormat="1" ht="13.5" thickBot="1">
      <c r="A17" s="60"/>
      <c r="B17" s="408"/>
      <c r="C17" s="424"/>
      <c r="D17" s="420"/>
      <c r="E17" s="69" t="s">
        <v>35</v>
      </c>
      <c r="F17" s="69">
        <v>0</v>
      </c>
      <c r="G17" s="69"/>
      <c r="H17" s="69"/>
      <c r="I17" s="69"/>
      <c r="J17" s="69"/>
      <c r="K17" s="71">
        <f t="shared" si="0"/>
        <v>0</v>
      </c>
      <c r="L17" s="405"/>
    </row>
    <row r="18" spans="1:12" s="62" customFormat="1" ht="12.75">
      <c r="A18" s="61"/>
      <c r="B18" s="406" t="s">
        <v>106</v>
      </c>
      <c r="C18" s="426" t="s">
        <v>107</v>
      </c>
      <c r="D18" s="418" t="s">
        <v>360</v>
      </c>
      <c r="E18" s="72" t="s">
        <v>33</v>
      </c>
      <c r="F18" s="72">
        <v>34352</v>
      </c>
      <c r="G18" s="72">
        <v>10883</v>
      </c>
      <c r="H18" s="72"/>
      <c r="I18" s="75"/>
      <c r="J18" s="75"/>
      <c r="K18" s="73">
        <f t="shared" si="0"/>
        <v>45235</v>
      </c>
      <c r="L18" s="403" t="s">
        <v>400</v>
      </c>
    </row>
    <row r="19" spans="1:12" s="62" customFormat="1" ht="12.75">
      <c r="A19" s="61"/>
      <c r="B19" s="407"/>
      <c r="C19" s="423"/>
      <c r="D19" s="419"/>
      <c r="E19" s="6" t="s">
        <v>34</v>
      </c>
      <c r="F19" s="6">
        <v>34352</v>
      </c>
      <c r="G19" s="6">
        <v>10883</v>
      </c>
      <c r="H19" s="7"/>
      <c r="I19" s="7"/>
      <c r="J19" s="7"/>
      <c r="K19" s="68">
        <f t="shared" si="0"/>
        <v>45235</v>
      </c>
      <c r="L19" s="404"/>
    </row>
    <row r="20" spans="1:12" s="62" customFormat="1" ht="13.5" thickBot="1">
      <c r="A20" s="61"/>
      <c r="B20" s="408"/>
      <c r="C20" s="424"/>
      <c r="D20" s="420"/>
      <c r="E20" s="69" t="s">
        <v>35</v>
      </c>
      <c r="F20" s="69">
        <v>0</v>
      </c>
      <c r="G20" s="69">
        <v>0</v>
      </c>
      <c r="H20" s="69"/>
      <c r="I20" s="69"/>
      <c r="J20" s="69"/>
      <c r="K20" s="71">
        <f t="shared" si="0"/>
        <v>0</v>
      </c>
      <c r="L20" s="405"/>
    </row>
    <row r="21" spans="1:12" s="25" customFormat="1" ht="24" customHeight="1">
      <c r="A21" s="60"/>
      <c r="B21" s="406" t="s">
        <v>120</v>
      </c>
      <c r="C21" s="426" t="s">
        <v>121</v>
      </c>
      <c r="D21" s="418" t="s">
        <v>361</v>
      </c>
      <c r="E21" s="72" t="s">
        <v>33</v>
      </c>
      <c r="F21" s="72"/>
      <c r="G21" s="72"/>
      <c r="H21" s="72">
        <v>82834</v>
      </c>
      <c r="I21" s="72"/>
      <c r="J21" s="72"/>
      <c r="K21" s="73">
        <f t="shared" si="0"/>
        <v>82834</v>
      </c>
      <c r="L21" s="415" t="s">
        <v>420</v>
      </c>
    </row>
    <row r="22" spans="1:12" s="25" customFormat="1" ht="24" customHeight="1">
      <c r="A22" s="60"/>
      <c r="B22" s="407"/>
      <c r="C22" s="423"/>
      <c r="D22" s="419"/>
      <c r="E22" s="6" t="s">
        <v>34</v>
      </c>
      <c r="F22" s="6"/>
      <c r="G22" s="6"/>
      <c r="H22" s="6">
        <v>75474</v>
      </c>
      <c r="I22" s="6">
        <v>6461</v>
      </c>
      <c r="J22" s="6"/>
      <c r="K22" s="68">
        <f t="shared" si="0"/>
        <v>81935</v>
      </c>
      <c r="L22" s="416"/>
    </row>
    <row r="23" spans="1:12" s="25" customFormat="1" ht="24" customHeight="1" thickBot="1">
      <c r="A23" s="60"/>
      <c r="B23" s="408"/>
      <c r="C23" s="424"/>
      <c r="D23" s="420"/>
      <c r="E23" s="69" t="s">
        <v>35</v>
      </c>
      <c r="F23" s="69"/>
      <c r="G23" s="69"/>
      <c r="H23" s="69">
        <f>H21-H22</f>
        <v>7360</v>
      </c>
      <c r="I23" s="69">
        <f>I21-I22</f>
        <v>-6461</v>
      </c>
      <c r="J23" s="69"/>
      <c r="K23" s="71">
        <f t="shared" si="0"/>
        <v>899</v>
      </c>
      <c r="L23" s="417"/>
    </row>
    <row r="24" spans="1:12" s="25" customFormat="1" ht="13.5" customHeight="1">
      <c r="A24" s="60"/>
      <c r="B24" s="406" t="s">
        <v>364</v>
      </c>
      <c r="C24" s="426" t="s">
        <v>151</v>
      </c>
      <c r="D24" s="418" t="s">
        <v>363</v>
      </c>
      <c r="E24" s="72" t="s">
        <v>33</v>
      </c>
      <c r="F24" s="72"/>
      <c r="G24" s="72"/>
      <c r="H24" s="72">
        <v>3000</v>
      </c>
      <c r="I24" s="72"/>
      <c r="J24" s="72"/>
      <c r="K24" s="73">
        <f t="shared" si="0"/>
        <v>3000</v>
      </c>
      <c r="L24" s="402" t="s">
        <v>413</v>
      </c>
    </row>
    <row r="25" spans="1:12" s="25" customFormat="1" ht="13.5" customHeight="1">
      <c r="A25" s="60"/>
      <c r="B25" s="407"/>
      <c r="C25" s="423"/>
      <c r="D25" s="419"/>
      <c r="E25" s="6" t="s">
        <v>34</v>
      </c>
      <c r="F25" s="6"/>
      <c r="G25" s="6"/>
      <c r="H25" s="6">
        <v>3000</v>
      </c>
      <c r="I25" s="6"/>
      <c r="J25" s="6"/>
      <c r="K25" s="68">
        <f t="shared" si="0"/>
        <v>3000</v>
      </c>
      <c r="L25" s="400"/>
    </row>
    <row r="26" spans="1:12" s="25" customFormat="1" ht="13.5" customHeight="1" thickBot="1">
      <c r="A26" s="60"/>
      <c r="B26" s="408"/>
      <c r="C26" s="424"/>
      <c r="D26" s="420"/>
      <c r="E26" s="69" t="s">
        <v>35</v>
      </c>
      <c r="F26" s="69"/>
      <c r="G26" s="69"/>
      <c r="H26" s="69">
        <v>0</v>
      </c>
      <c r="I26" s="69"/>
      <c r="J26" s="69"/>
      <c r="K26" s="71">
        <f t="shared" si="0"/>
        <v>0</v>
      </c>
      <c r="L26" s="401"/>
    </row>
    <row r="27" spans="1:12" s="25" customFormat="1" ht="21" customHeight="1">
      <c r="A27" s="60"/>
      <c r="B27" s="406" t="s">
        <v>365</v>
      </c>
      <c r="C27" s="426" t="s">
        <v>178</v>
      </c>
      <c r="D27" s="418" t="s">
        <v>366</v>
      </c>
      <c r="E27" s="72" t="s">
        <v>33</v>
      </c>
      <c r="F27" s="72">
        <v>93000</v>
      </c>
      <c r="G27" s="72">
        <v>27000</v>
      </c>
      <c r="H27" s="72">
        <v>40000</v>
      </c>
      <c r="I27" s="72"/>
      <c r="J27" s="72"/>
      <c r="K27" s="73">
        <f t="shared" si="0"/>
        <v>160000</v>
      </c>
      <c r="L27" s="402" t="s">
        <v>417</v>
      </c>
    </row>
    <row r="28" spans="1:12" s="25" customFormat="1" ht="21" customHeight="1">
      <c r="A28" s="60"/>
      <c r="B28" s="407"/>
      <c r="C28" s="423"/>
      <c r="D28" s="419"/>
      <c r="E28" s="6" t="s">
        <v>34</v>
      </c>
      <c r="F28" s="6">
        <v>93000</v>
      </c>
      <c r="G28" s="6">
        <v>27000</v>
      </c>
      <c r="H28" s="6">
        <v>40000</v>
      </c>
      <c r="I28" s="6"/>
      <c r="J28" s="6"/>
      <c r="K28" s="68">
        <f t="shared" si="0"/>
        <v>160000</v>
      </c>
      <c r="L28" s="400"/>
    </row>
    <row r="29" spans="1:12" s="25" customFormat="1" ht="21" customHeight="1" thickBot="1">
      <c r="A29" s="60"/>
      <c r="B29" s="408"/>
      <c r="C29" s="424"/>
      <c r="D29" s="420"/>
      <c r="E29" s="69" t="s">
        <v>35</v>
      </c>
      <c r="F29" s="69"/>
      <c r="G29" s="69"/>
      <c r="H29" s="69"/>
      <c r="I29" s="69"/>
      <c r="J29" s="69"/>
      <c r="K29" s="71">
        <f t="shared" si="0"/>
        <v>0</v>
      </c>
      <c r="L29" s="401"/>
    </row>
    <row r="30" spans="1:12" s="25" customFormat="1" ht="12.75">
      <c r="A30" s="60"/>
      <c r="B30" s="406" t="s">
        <v>367</v>
      </c>
      <c r="C30" s="426" t="s">
        <v>181</v>
      </c>
      <c r="D30" s="418" t="s">
        <v>368</v>
      </c>
      <c r="E30" s="72" t="s">
        <v>33</v>
      </c>
      <c r="F30" s="72"/>
      <c r="G30" s="72"/>
      <c r="H30" s="72">
        <v>5000</v>
      </c>
      <c r="I30" s="72"/>
      <c r="J30" s="72"/>
      <c r="K30" s="73">
        <f t="shared" si="0"/>
        <v>5000</v>
      </c>
      <c r="L30" s="402" t="s">
        <v>418</v>
      </c>
    </row>
    <row r="31" spans="1:12" s="25" customFormat="1" ht="12.75">
      <c r="A31" s="60"/>
      <c r="B31" s="407"/>
      <c r="C31" s="423"/>
      <c r="D31" s="419"/>
      <c r="E31" s="6" t="s">
        <v>34</v>
      </c>
      <c r="F31" s="6"/>
      <c r="G31" s="6"/>
      <c r="H31" s="6">
        <v>4670</v>
      </c>
      <c r="I31" s="6"/>
      <c r="J31" s="6"/>
      <c r="K31" s="68">
        <f t="shared" si="0"/>
        <v>4670</v>
      </c>
      <c r="L31" s="400"/>
    </row>
    <row r="32" spans="1:12" s="25" customFormat="1" ht="13.5" thickBot="1">
      <c r="A32" s="60"/>
      <c r="B32" s="408"/>
      <c r="C32" s="424"/>
      <c r="D32" s="420"/>
      <c r="E32" s="69" t="s">
        <v>35</v>
      </c>
      <c r="F32" s="69"/>
      <c r="G32" s="69"/>
      <c r="H32" s="69">
        <f>H30-H31</f>
        <v>330</v>
      </c>
      <c r="I32" s="69"/>
      <c r="J32" s="69"/>
      <c r="K32" s="71">
        <f t="shared" si="0"/>
        <v>330</v>
      </c>
      <c r="L32" s="401"/>
    </row>
    <row r="33" spans="1:12" s="25" customFormat="1" ht="12.75">
      <c r="A33" s="60"/>
      <c r="B33" s="406" t="s">
        <v>190</v>
      </c>
      <c r="C33" s="426" t="s">
        <v>191</v>
      </c>
      <c r="D33" s="418" t="s">
        <v>369</v>
      </c>
      <c r="E33" s="72" t="s">
        <v>33</v>
      </c>
      <c r="F33" s="72">
        <v>30789</v>
      </c>
      <c r="G33" s="72">
        <v>9715</v>
      </c>
      <c r="H33" s="72"/>
      <c r="I33" s="72"/>
      <c r="J33" s="72"/>
      <c r="K33" s="73">
        <f t="shared" si="0"/>
        <v>40504</v>
      </c>
      <c r="L33" s="403" t="s">
        <v>401</v>
      </c>
    </row>
    <row r="34" spans="1:12" s="25" customFormat="1" ht="12.75">
      <c r="A34" s="60"/>
      <c r="B34" s="407"/>
      <c r="C34" s="423"/>
      <c r="D34" s="419"/>
      <c r="E34" s="6" t="s">
        <v>34</v>
      </c>
      <c r="F34" s="6">
        <v>30789</v>
      </c>
      <c r="G34" s="6">
        <v>9715</v>
      </c>
      <c r="H34" s="6"/>
      <c r="I34" s="6"/>
      <c r="J34" s="6"/>
      <c r="K34" s="68">
        <f t="shared" si="0"/>
        <v>40504</v>
      </c>
      <c r="L34" s="404"/>
    </row>
    <row r="35" spans="1:12" s="25" customFormat="1" ht="13.5" thickBot="1">
      <c r="A35" s="60"/>
      <c r="B35" s="408"/>
      <c r="C35" s="424"/>
      <c r="D35" s="420"/>
      <c r="E35" s="69" t="s">
        <v>35</v>
      </c>
      <c r="F35" s="69">
        <v>0</v>
      </c>
      <c r="G35" s="69">
        <v>0</v>
      </c>
      <c r="H35" s="69"/>
      <c r="I35" s="69"/>
      <c r="J35" s="69"/>
      <c r="K35" s="71">
        <f aca="true" t="shared" si="1" ref="K35:K66">SUM(F35:J35)</f>
        <v>0</v>
      </c>
      <c r="L35" s="405"/>
    </row>
    <row r="36" spans="1:12" s="25" customFormat="1" ht="12.75">
      <c r="A36" s="60"/>
      <c r="B36" s="406" t="s">
        <v>200</v>
      </c>
      <c r="C36" s="426" t="s">
        <v>201</v>
      </c>
      <c r="D36" s="418" t="s">
        <v>412</v>
      </c>
      <c r="E36" s="72" t="s">
        <v>33</v>
      </c>
      <c r="F36" s="72">
        <v>500</v>
      </c>
      <c r="G36" s="72">
        <v>160</v>
      </c>
      <c r="H36" s="72">
        <v>1089</v>
      </c>
      <c r="I36" s="72"/>
      <c r="J36" s="72"/>
      <c r="K36" s="73">
        <f t="shared" si="1"/>
        <v>1749</v>
      </c>
      <c r="L36" s="402" t="s">
        <v>419</v>
      </c>
    </row>
    <row r="37" spans="1:12" s="25" customFormat="1" ht="12.75">
      <c r="A37" s="60"/>
      <c r="B37" s="407"/>
      <c r="C37" s="423"/>
      <c r="D37" s="419"/>
      <c r="E37" s="6" t="s">
        <v>34</v>
      </c>
      <c r="F37" s="6">
        <v>500</v>
      </c>
      <c r="G37" s="6">
        <v>160</v>
      </c>
      <c r="H37" s="6">
        <v>1089</v>
      </c>
      <c r="I37" s="6"/>
      <c r="J37" s="6"/>
      <c r="K37" s="68">
        <f t="shared" si="1"/>
        <v>1749</v>
      </c>
      <c r="L37" s="400"/>
    </row>
    <row r="38" spans="1:12" s="25" customFormat="1" ht="13.5" thickBot="1">
      <c r="A38" s="60"/>
      <c r="B38" s="408"/>
      <c r="C38" s="424"/>
      <c r="D38" s="420"/>
      <c r="E38" s="69" t="s">
        <v>35</v>
      </c>
      <c r="F38" s="69">
        <v>0</v>
      </c>
      <c r="G38" s="69">
        <v>0</v>
      </c>
      <c r="H38" s="69">
        <v>0</v>
      </c>
      <c r="I38" s="69"/>
      <c r="J38" s="69"/>
      <c r="K38" s="71">
        <f t="shared" si="1"/>
        <v>0</v>
      </c>
      <c r="L38" s="401"/>
    </row>
    <row r="39" spans="1:12" s="25" customFormat="1" ht="12.75" customHeight="1">
      <c r="A39" s="60"/>
      <c r="B39" s="406" t="s">
        <v>103</v>
      </c>
      <c r="C39" s="426" t="s">
        <v>204</v>
      </c>
      <c r="D39" s="418" t="s">
        <v>370</v>
      </c>
      <c r="E39" s="72" t="s">
        <v>33</v>
      </c>
      <c r="F39" s="72">
        <v>3601</v>
      </c>
      <c r="G39" s="72"/>
      <c r="H39" s="72"/>
      <c r="I39" s="72"/>
      <c r="J39" s="72"/>
      <c r="K39" s="73">
        <f t="shared" si="1"/>
        <v>3601</v>
      </c>
      <c r="L39" s="403" t="s">
        <v>397</v>
      </c>
    </row>
    <row r="40" spans="1:12" s="25" customFormat="1" ht="12.75">
      <c r="A40" s="60"/>
      <c r="B40" s="407"/>
      <c r="C40" s="423"/>
      <c r="D40" s="419"/>
      <c r="E40" s="6" t="s">
        <v>34</v>
      </c>
      <c r="F40" s="6">
        <v>3601</v>
      </c>
      <c r="G40" s="6"/>
      <c r="H40" s="6"/>
      <c r="I40" s="6"/>
      <c r="J40" s="6"/>
      <c r="K40" s="68">
        <f t="shared" si="1"/>
        <v>3601</v>
      </c>
      <c r="L40" s="404"/>
    </row>
    <row r="41" spans="1:12" s="25" customFormat="1" ht="13.5" thickBot="1">
      <c r="A41" s="60"/>
      <c r="B41" s="408"/>
      <c r="C41" s="424"/>
      <c r="D41" s="420"/>
      <c r="E41" s="69" t="s">
        <v>35</v>
      </c>
      <c r="F41" s="69">
        <v>0</v>
      </c>
      <c r="G41" s="69"/>
      <c r="H41" s="69"/>
      <c r="I41" s="69"/>
      <c r="J41" s="69"/>
      <c r="K41" s="71">
        <f t="shared" si="1"/>
        <v>0</v>
      </c>
      <c r="L41" s="405"/>
    </row>
    <row r="42" spans="1:12" s="25" customFormat="1" ht="12.75">
      <c r="A42" s="60"/>
      <c r="B42" s="406" t="s">
        <v>206</v>
      </c>
      <c r="C42" s="426" t="s">
        <v>204</v>
      </c>
      <c r="D42" s="418" t="s">
        <v>371</v>
      </c>
      <c r="E42" s="72" t="s">
        <v>33</v>
      </c>
      <c r="F42" s="72">
        <v>411</v>
      </c>
      <c r="G42" s="72">
        <v>132</v>
      </c>
      <c r="H42" s="72"/>
      <c r="I42" s="72"/>
      <c r="J42" s="72"/>
      <c r="K42" s="73">
        <f t="shared" si="1"/>
        <v>543</v>
      </c>
      <c r="L42" s="402" t="s">
        <v>405</v>
      </c>
    </row>
    <row r="43" spans="1:12" s="25" customFormat="1" ht="12.75">
      <c r="A43" s="60"/>
      <c r="B43" s="407"/>
      <c r="C43" s="423"/>
      <c r="D43" s="419"/>
      <c r="E43" s="6" t="s">
        <v>34</v>
      </c>
      <c r="F43" s="6">
        <v>411</v>
      </c>
      <c r="G43" s="6">
        <v>132</v>
      </c>
      <c r="H43" s="6"/>
      <c r="I43" s="6"/>
      <c r="J43" s="6"/>
      <c r="K43" s="68">
        <f t="shared" si="1"/>
        <v>543</v>
      </c>
      <c r="L43" s="400"/>
    </row>
    <row r="44" spans="1:12" s="25" customFormat="1" ht="13.5" thickBot="1">
      <c r="A44" s="60"/>
      <c r="B44" s="408"/>
      <c r="C44" s="424"/>
      <c r="D44" s="420"/>
      <c r="E44" s="69" t="s">
        <v>35</v>
      </c>
      <c r="F44" s="69">
        <v>0</v>
      </c>
      <c r="G44" s="69">
        <v>0</v>
      </c>
      <c r="H44" s="69"/>
      <c r="I44" s="69"/>
      <c r="J44" s="69"/>
      <c r="K44" s="71">
        <f t="shared" si="1"/>
        <v>0</v>
      </c>
      <c r="L44" s="401"/>
    </row>
    <row r="45" spans="1:12" s="25" customFormat="1" ht="12.75">
      <c r="A45" s="60"/>
      <c r="B45" s="406" t="s">
        <v>209</v>
      </c>
      <c r="C45" s="426" t="s">
        <v>372</v>
      </c>
      <c r="D45" s="418" t="s">
        <v>373</v>
      </c>
      <c r="E45" s="72" t="s">
        <v>33</v>
      </c>
      <c r="F45" s="72">
        <v>15</v>
      </c>
      <c r="G45" s="72">
        <v>7</v>
      </c>
      <c r="H45" s="72"/>
      <c r="I45" s="72"/>
      <c r="J45" s="72"/>
      <c r="K45" s="73">
        <f t="shared" si="1"/>
        <v>22</v>
      </c>
      <c r="L45" s="402" t="s">
        <v>423</v>
      </c>
    </row>
    <row r="46" spans="1:12" s="25" customFormat="1" ht="12.75">
      <c r="A46" s="60"/>
      <c r="B46" s="407"/>
      <c r="C46" s="423"/>
      <c r="D46" s="419"/>
      <c r="E46" s="6" t="s">
        <v>34</v>
      </c>
      <c r="F46" s="6">
        <v>15</v>
      </c>
      <c r="G46" s="6">
        <v>7</v>
      </c>
      <c r="H46" s="6"/>
      <c r="I46" s="6"/>
      <c r="J46" s="6"/>
      <c r="K46" s="68">
        <f t="shared" si="1"/>
        <v>22</v>
      </c>
      <c r="L46" s="400"/>
    </row>
    <row r="47" spans="1:12" s="25" customFormat="1" ht="13.5" thickBot="1">
      <c r="A47" s="60"/>
      <c r="B47" s="408"/>
      <c r="C47" s="424"/>
      <c r="D47" s="420"/>
      <c r="E47" s="69" t="s">
        <v>35</v>
      </c>
      <c r="F47" s="69">
        <v>0</v>
      </c>
      <c r="G47" s="69">
        <v>0</v>
      </c>
      <c r="H47" s="69"/>
      <c r="I47" s="69"/>
      <c r="J47" s="69"/>
      <c r="K47" s="71">
        <f t="shared" si="1"/>
        <v>0</v>
      </c>
      <c r="L47" s="401"/>
    </row>
    <row r="48" spans="1:12" s="25" customFormat="1" ht="12.75">
      <c r="A48" s="60"/>
      <c r="B48" s="406" t="s">
        <v>374</v>
      </c>
      <c r="C48" s="426" t="s">
        <v>226</v>
      </c>
      <c r="D48" s="418" t="s">
        <v>373</v>
      </c>
      <c r="E48" s="72" t="s">
        <v>33</v>
      </c>
      <c r="F48" s="72">
        <v>96</v>
      </c>
      <c r="G48" s="72">
        <v>32</v>
      </c>
      <c r="H48" s="72"/>
      <c r="I48" s="72"/>
      <c r="J48" s="72"/>
      <c r="K48" s="73">
        <f t="shared" si="1"/>
        <v>128</v>
      </c>
      <c r="L48" s="402" t="s">
        <v>424</v>
      </c>
    </row>
    <row r="49" spans="1:12" s="25" customFormat="1" ht="12.75">
      <c r="A49" s="60"/>
      <c r="B49" s="407"/>
      <c r="C49" s="423"/>
      <c r="D49" s="419"/>
      <c r="E49" s="6" t="s">
        <v>34</v>
      </c>
      <c r="F49" s="6">
        <v>96</v>
      </c>
      <c r="G49" s="6">
        <v>32</v>
      </c>
      <c r="H49" s="6"/>
      <c r="I49" s="6"/>
      <c r="J49" s="6"/>
      <c r="K49" s="68">
        <f t="shared" si="1"/>
        <v>128</v>
      </c>
      <c r="L49" s="400"/>
    </row>
    <row r="50" spans="1:12" s="25" customFormat="1" ht="13.5" thickBot="1">
      <c r="A50" s="60"/>
      <c r="B50" s="408"/>
      <c r="C50" s="424"/>
      <c r="D50" s="420"/>
      <c r="E50" s="69" t="s">
        <v>35</v>
      </c>
      <c r="F50" s="69">
        <v>0</v>
      </c>
      <c r="G50" s="69">
        <v>0</v>
      </c>
      <c r="H50" s="69"/>
      <c r="I50" s="69"/>
      <c r="J50" s="69"/>
      <c r="K50" s="71">
        <f t="shared" si="1"/>
        <v>0</v>
      </c>
      <c r="L50" s="401"/>
    </row>
    <row r="51" spans="1:12" s="25" customFormat="1" ht="12.75">
      <c r="A51" s="55"/>
      <c r="B51" s="406" t="s">
        <v>240</v>
      </c>
      <c r="C51" s="426" t="s">
        <v>241</v>
      </c>
      <c r="D51" s="418" t="s">
        <v>375</v>
      </c>
      <c r="E51" s="72" t="s">
        <v>33</v>
      </c>
      <c r="F51" s="72"/>
      <c r="G51" s="72"/>
      <c r="H51" s="72"/>
      <c r="I51" s="72">
        <v>11204</v>
      </c>
      <c r="J51" s="72"/>
      <c r="K51" s="73">
        <f t="shared" si="1"/>
        <v>11204</v>
      </c>
      <c r="L51" s="403" t="s">
        <v>410</v>
      </c>
    </row>
    <row r="52" spans="1:12" s="25" customFormat="1" ht="12.75">
      <c r="A52" s="60"/>
      <c r="B52" s="407"/>
      <c r="C52" s="423"/>
      <c r="D52" s="419"/>
      <c r="E52" s="6" t="s">
        <v>34</v>
      </c>
      <c r="F52" s="6"/>
      <c r="G52" s="6"/>
      <c r="H52" s="6"/>
      <c r="I52" s="6">
        <v>11204</v>
      </c>
      <c r="J52" s="6"/>
      <c r="K52" s="68">
        <f t="shared" si="1"/>
        <v>11204</v>
      </c>
      <c r="L52" s="404"/>
    </row>
    <row r="53" spans="1:12" s="25" customFormat="1" ht="13.5" thickBot="1">
      <c r="A53" s="60"/>
      <c r="B53" s="408"/>
      <c r="C53" s="424"/>
      <c r="D53" s="420"/>
      <c r="E53" s="69" t="s">
        <v>35</v>
      </c>
      <c r="F53" s="69"/>
      <c r="G53" s="69"/>
      <c r="H53" s="69"/>
      <c r="I53" s="69">
        <v>0</v>
      </c>
      <c r="J53" s="69"/>
      <c r="K53" s="71">
        <f t="shared" si="1"/>
        <v>0</v>
      </c>
      <c r="L53" s="405"/>
    </row>
    <row r="54" spans="1:12" s="25" customFormat="1" ht="12.75" customHeight="1">
      <c r="A54" s="60"/>
      <c r="B54" s="406" t="s">
        <v>258</v>
      </c>
      <c r="C54" s="426" t="s">
        <v>259</v>
      </c>
      <c r="D54" s="418" t="s">
        <v>376</v>
      </c>
      <c r="E54" s="72" t="s">
        <v>33</v>
      </c>
      <c r="F54" s="72">
        <v>3604</v>
      </c>
      <c r="G54" s="72"/>
      <c r="H54" s="72"/>
      <c r="I54" s="72"/>
      <c r="J54" s="72"/>
      <c r="K54" s="73">
        <f t="shared" si="1"/>
        <v>3604</v>
      </c>
      <c r="L54" s="403" t="s">
        <v>398</v>
      </c>
    </row>
    <row r="55" spans="1:12" s="25" customFormat="1" ht="12.75">
      <c r="A55" s="60"/>
      <c r="B55" s="407"/>
      <c r="C55" s="423"/>
      <c r="D55" s="419"/>
      <c r="E55" s="6" t="s">
        <v>34</v>
      </c>
      <c r="F55" s="6">
        <v>3604</v>
      </c>
      <c r="G55" s="6"/>
      <c r="H55" s="6"/>
      <c r="I55" s="6"/>
      <c r="J55" s="6"/>
      <c r="K55" s="68">
        <f t="shared" si="1"/>
        <v>3604</v>
      </c>
      <c r="L55" s="404"/>
    </row>
    <row r="56" spans="1:12" s="25" customFormat="1" ht="13.5" thickBot="1">
      <c r="A56" s="60"/>
      <c r="B56" s="408"/>
      <c r="C56" s="424"/>
      <c r="D56" s="420"/>
      <c r="E56" s="69" t="s">
        <v>35</v>
      </c>
      <c r="F56" s="69">
        <v>0</v>
      </c>
      <c r="G56" s="69"/>
      <c r="H56" s="69"/>
      <c r="I56" s="69"/>
      <c r="J56" s="69"/>
      <c r="K56" s="71">
        <f t="shared" si="1"/>
        <v>0</v>
      </c>
      <c r="L56" s="405"/>
    </row>
    <row r="57" spans="1:12" s="25" customFormat="1" ht="12.75">
      <c r="A57" s="60"/>
      <c r="B57" s="406" t="s">
        <v>261</v>
      </c>
      <c r="C57" s="426" t="s">
        <v>259</v>
      </c>
      <c r="D57" s="418" t="s">
        <v>46</v>
      </c>
      <c r="E57" s="72" t="s">
        <v>33</v>
      </c>
      <c r="F57" s="72">
        <v>6714</v>
      </c>
      <c r="G57" s="72">
        <v>814</v>
      </c>
      <c r="H57" s="72"/>
      <c r="I57" s="72"/>
      <c r="J57" s="72"/>
      <c r="K57" s="73">
        <f t="shared" si="1"/>
        <v>7528</v>
      </c>
      <c r="L57" s="402" t="s">
        <v>407</v>
      </c>
    </row>
    <row r="58" spans="1:12" s="25" customFormat="1" ht="12.75">
      <c r="A58" s="60"/>
      <c r="B58" s="407"/>
      <c r="C58" s="423"/>
      <c r="D58" s="419"/>
      <c r="E58" s="6" t="s">
        <v>34</v>
      </c>
      <c r="F58" s="6">
        <v>6714</v>
      </c>
      <c r="G58" s="6">
        <v>814</v>
      </c>
      <c r="H58" s="6"/>
      <c r="I58" s="6"/>
      <c r="J58" s="6"/>
      <c r="K58" s="68">
        <f t="shared" si="1"/>
        <v>7528</v>
      </c>
      <c r="L58" s="400"/>
    </row>
    <row r="59" spans="1:12" s="25" customFormat="1" ht="13.5" thickBot="1">
      <c r="A59" s="60"/>
      <c r="B59" s="408"/>
      <c r="C59" s="424"/>
      <c r="D59" s="420"/>
      <c r="E59" s="69" t="s">
        <v>35</v>
      </c>
      <c r="F59" s="69">
        <v>0</v>
      </c>
      <c r="G59" s="69">
        <v>0</v>
      </c>
      <c r="H59" s="69"/>
      <c r="I59" s="69"/>
      <c r="J59" s="69"/>
      <c r="K59" s="71">
        <f t="shared" si="1"/>
        <v>0</v>
      </c>
      <c r="L59" s="401"/>
    </row>
    <row r="60" spans="1:12" s="25" customFormat="1" ht="12.75">
      <c r="A60" s="60"/>
      <c r="B60" s="406" t="s">
        <v>266</v>
      </c>
      <c r="C60" s="426" t="s">
        <v>267</v>
      </c>
      <c r="D60" s="418" t="s">
        <v>375</v>
      </c>
      <c r="E60" s="72" t="s">
        <v>33</v>
      </c>
      <c r="F60" s="72"/>
      <c r="G60" s="72"/>
      <c r="H60" s="72"/>
      <c r="I60" s="72">
        <v>11139</v>
      </c>
      <c r="J60" s="76"/>
      <c r="K60" s="73">
        <f t="shared" si="1"/>
        <v>11139</v>
      </c>
      <c r="L60" s="403" t="s">
        <v>408</v>
      </c>
    </row>
    <row r="61" spans="1:12" s="25" customFormat="1" ht="12.75">
      <c r="A61" s="60"/>
      <c r="B61" s="407"/>
      <c r="C61" s="423"/>
      <c r="D61" s="419"/>
      <c r="E61" s="6" t="s">
        <v>34</v>
      </c>
      <c r="F61" s="6"/>
      <c r="G61" s="6"/>
      <c r="H61" s="6"/>
      <c r="I61" s="6">
        <v>11139</v>
      </c>
      <c r="J61" s="63"/>
      <c r="K61" s="68">
        <f t="shared" si="1"/>
        <v>11139</v>
      </c>
      <c r="L61" s="404"/>
    </row>
    <row r="62" spans="1:12" s="25" customFormat="1" ht="13.5" thickBot="1">
      <c r="A62" s="60"/>
      <c r="B62" s="408"/>
      <c r="C62" s="424"/>
      <c r="D62" s="420"/>
      <c r="E62" s="69" t="s">
        <v>35</v>
      </c>
      <c r="F62" s="69"/>
      <c r="G62" s="69"/>
      <c r="H62" s="69"/>
      <c r="I62" s="69">
        <v>0</v>
      </c>
      <c r="J62" s="77"/>
      <c r="K62" s="71">
        <f t="shared" si="1"/>
        <v>0</v>
      </c>
      <c r="L62" s="405"/>
    </row>
    <row r="63" spans="1:12" s="25" customFormat="1" ht="12.75">
      <c r="A63" s="60"/>
      <c r="B63" s="406" t="s">
        <v>277</v>
      </c>
      <c r="C63" s="426" t="s">
        <v>278</v>
      </c>
      <c r="D63" s="418" t="s">
        <v>379</v>
      </c>
      <c r="E63" s="72" t="s">
        <v>33</v>
      </c>
      <c r="F63" s="72">
        <v>31620</v>
      </c>
      <c r="G63" s="72">
        <v>8901</v>
      </c>
      <c r="H63" s="72"/>
      <c r="I63" s="72"/>
      <c r="J63" s="72"/>
      <c r="K63" s="73">
        <f t="shared" si="1"/>
        <v>40521</v>
      </c>
      <c r="L63" s="403" t="s">
        <v>402</v>
      </c>
    </row>
    <row r="64" spans="1:12" s="25" customFormat="1" ht="12.75" customHeight="1">
      <c r="A64" s="60"/>
      <c r="B64" s="407"/>
      <c r="C64" s="423"/>
      <c r="D64" s="419"/>
      <c r="E64" s="6" t="s">
        <v>34</v>
      </c>
      <c r="F64" s="6">
        <v>31620</v>
      </c>
      <c r="G64" s="6">
        <v>8901</v>
      </c>
      <c r="H64" s="6"/>
      <c r="I64" s="6"/>
      <c r="J64" s="6"/>
      <c r="K64" s="68">
        <f t="shared" si="1"/>
        <v>40521</v>
      </c>
      <c r="L64" s="404"/>
    </row>
    <row r="65" spans="1:12" s="25" customFormat="1" ht="13.5" thickBot="1">
      <c r="A65" s="60"/>
      <c r="B65" s="408"/>
      <c r="C65" s="424"/>
      <c r="D65" s="420"/>
      <c r="E65" s="69" t="s">
        <v>35</v>
      </c>
      <c r="F65" s="69">
        <v>0</v>
      </c>
      <c r="G65" s="69">
        <v>0</v>
      </c>
      <c r="H65" s="69"/>
      <c r="I65" s="69"/>
      <c r="J65" s="69"/>
      <c r="K65" s="71">
        <f t="shared" si="1"/>
        <v>0</v>
      </c>
      <c r="L65" s="405"/>
    </row>
    <row r="66" spans="1:12" s="25" customFormat="1" ht="16.5" customHeight="1">
      <c r="A66" s="60"/>
      <c r="B66" s="406" t="s">
        <v>380</v>
      </c>
      <c r="C66" s="426" t="s">
        <v>288</v>
      </c>
      <c r="D66" s="418" t="s">
        <v>381</v>
      </c>
      <c r="E66" s="72" t="s">
        <v>33</v>
      </c>
      <c r="F66" s="72">
        <v>3015</v>
      </c>
      <c r="G66" s="72">
        <v>965</v>
      </c>
      <c r="H66" s="72">
        <v>36020</v>
      </c>
      <c r="I66" s="72"/>
      <c r="J66" s="72"/>
      <c r="K66" s="73">
        <f t="shared" si="1"/>
        <v>40000</v>
      </c>
      <c r="L66" s="402" t="s">
        <v>426</v>
      </c>
    </row>
    <row r="67" spans="1:12" s="25" customFormat="1" ht="16.5" customHeight="1">
      <c r="A67" s="60"/>
      <c r="B67" s="407"/>
      <c r="C67" s="423"/>
      <c r="D67" s="419"/>
      <c r="E67" s="6" t="s">
        <v>34</v>
      </c>
      <c r="F67" s="6">
        <v>3015</v>
      </c>
      <c r="G67" s="6">
        <v>965</v>
      </c>
      <c r="H67" s="6">
        <v>36020</v>
      </c>
      <c r="I67" s="6"/>
      <c r="J67" s="6"/>
      <c r="K67" s="68">
        <f aca="true" t="shared" si="2" ref="K67:K98">SUM(F67:J67)</f>
        <v>40000</v>
      </c>
      <c r="L67" s="400"/>
    </row>
    <row r="68" spans="1:12" s="25" customFormat="1" ht="16.5" customHeight="1" thickBot="1">
      <c r="A68" s="60"/>
      <c r="B68" s="408"/>
      <c r="C68" s="424"/>
      <c r="D68" s="420"/>
      <c r="E68" s="69" t="s">
        <v>35</v>
      </c>
      <c r="F68" s="69">
        <v>0</v>
      </c>
      <c r="G68" s="69">
        <v>0</v>
      </c>
      <c r="H68" s="69">
        <v>0</v>
      </c>
      <c r="I68" s="69"/>
      <c r="J68" s="69"/>
      <c r="K68" s="71">
        <f t="shared" si="2"/>
        <v>0</v>
      </c>
      <c r="L68" s="401"/>
    </row>
    <row r="69" spans="1:12" s="25" customFormat="1" ht="12.75">
      <c r="A69" s="60"/>
      <c r="B69" s="406" t="s">
        <v>291</v>
      </c>
      <c r="C69" s="426" t="s">
        <v>288</v>
      </c>
      <c r="D69" s="418" t="s">
        <v>375</v>
      </c>
      <c r="E69" s="72" t="s">
        <v>33</v>
      </c>
      <c r="F69" s="72"/>
      <c r="G69" s="72"/>
      <c r="H69" s="72"/>
      <c r="I69" s="72">
        <v>11250</v>
      </c>
      <c r="J69" s="72"/>
      <c r="K69" s="73">
        <f t="shared" si="2"/>
        <v>11250</v>
      </c>
      <c r="L69" s="403" t="s">
        <v>409</v>
      </c>
    </row>
    <row r="70" spans="1:12" s="25" customFormat="1" ht="12.75">
      <c r="A70" s="60"/>
      <c r="B70" s="407"/>
      <c r="C70" s="423"/>
      <c r="D70" s="419"/>
      <c r="E70" s="6" t="s">
        <v>34</v>
      </c>
      <c r="F70" s="6"/>
      <c r="G70" s="6"/>
      <c r="H70" s="6"/>
      <c r="I70" s="6">
        <v>11250</v>
      </c>
      <c r="J70" s="6"/>
      <c r="K70" s="68">
        <f t="shared" si="2"/>
        <v>11250</v>
      </c>
      <c r="L70" s="404"/>
    </row>
    <row r="71" spans="1:12" s="25" customFormat="1" ht="13.5" thickBot="1">
      <c r="A71" s="60"/>
      <c r="B71" s="408"/>
      <c r="C71" s="424"/>
      <c r="D71" s="420"/>
      <c r="E71" s="69" t="s">
        <v>35</v>
      </c>
      <c r="F71" s="69"/>
      <c r="G71" s="69"/>
      <c r="H71" s="69"/>
      <c r="I71" s="69">
        <v>0</v>
      </c>
      <c r="J71" s="69"/>
      <c r="K71" s="71">
        <f t="shared" si="2"/>
        <v>0</v>
      </c>
      <c r="L71" s="405"/>
    </row>
    <row r="72" spans="1:12" s="25" customFormat="1" ht="12.75">
      <c r="A72" s="60"/>
      <c r="B72" s="406" t="s">
        <v>300</v>
      </c>
      <c r="C72" s="409" t="s">
        <v>301</v>
      </c>
      <c r="D72" s="412" t="s">
        <v>382</v>
      </c>
      <c r="E72" s="72" t="s">
        <v>33</v>
      </c>
      <c r="F72" s="72">
        <v>-1500</v>
      </c>
      <c r="G72" s="72">
        <v>-500</v>
      </c>
      <c r="H72" s="72">
        <v>-1200</v>
      </c>
      <c r="I72" s="72"/>
      <c r="J72" s="72"/>
      <c r="K72" s="73">
        <f t="shared" si="2"/>
        <v>-3200</v>
      </c>
      <c r="L72" s="402" t="s">
        <v>411</v>
      </c>
    </row>
    <row r="73" spans="1:12" s="25" customFormat="1" ht="12.75">
      <c r="A73" s="60"/>
      <c r="B73" s="407"/>
      <c r="C73" s="410"/>
      <c r="D73" s="413"/>
      <c r="E73" s="6" t="s">
        <v>34</v>
      </c>
      <c r="F73" s="6">
        <v>-1500</v>
      </c>
      <c r="G73" s="6">
        <v>-500</v>
      </c>
      <c r="H73" s="6">
        <v>-1200</v>
      </c>
      <c r="I73" s="6"/>
      <c r="J73" s="6"/>
      <c r="K73" s="68">
        <f t="shared" si="2"/>
        <v>-3200</v>
      </c>
      <c r="L73" s="400"/>
    </row>
    <row r="74" spans="1:12" s="25" customFormat="1" ht="13.5" thickBot="1">
      <c r="A74" s="60"/>
      <c r="B74" s="408"/>
      <c r="C74" s="411"/>
      <c r="D74" s="414"/>
      <c r="E74" s="69" t="s">
        <v>35</v>
      </c>
      <c r="F74" s="69">
        <v>0</v>
      </c>
      <c r="G74" s="69">
        <v>0</v>
      </c>
      <c r="H74" s="69">
        <v>0</v>
      </c>
      <c r="I74" s="69"/>
      <c r="J74" s="69"/>
      <c r="K74" s="71">
        <f t="shared" si="2"/>
        <v>0</v>
      </c>
      <c r="L74" s="401"/>
    </row>
    <row r="75" spans="1:12" s="25" customFormat="1" ht="12.75">
      <c r="A75" s="60"/>
      <c r="B75" s="406" t="s">
        <v>383</v>
      </c>
      <c r="C75" s="409" t="s">
        <v>312</v>
      </c>
      <c r="D75" s="418" t="s">
        <v>384</v>
      </c>
      <c r="E75" s="72" t="s">
        <v>33</v>
      </c>
      <c r="F75" s="72"/>
      <c r="G75" s="72"/>
      <c r="H75" s="72">
        <v>-899</v>
      </c>
      <c r="I75" s="72"/>
      <c r="J75" s="72"/>
      <c r="K75" s="73">
        <f t="shared" si="2"/>
        <v>-899</v>
      </c>
      <c r="L75" s="402" t="s">
        <v>421</v>
      </c>
    </row>
    <row r="76" spans="1:12" s="25" customFormat="1" ht="12.75">
      <c r="A76" s="60"/>
      <c r="B76" s="407"/>
      <c r="C76" s="410"/>
      <c r="D76" s="419"/>
      <c r="E76" s="6" t="s">
        <v>34</v>
      </c>
      <c r="F76" s="6"/>
      <c r="G76" s="6"/>
      <c r="H76" s="6">
        <v>0</v>
      </c>
      <c r="I76" s="6"/>
      <c r="J76" s="6"/>
      <c r="K76" s="68">
        <f t="shared" si="2"/>
        <v>0</v>
      </c>
      <c r="L76" s="400"/>
    </row>
    <row r="77" spans="1:12" s="25" customFormat="1" ht="13.5" thickBot="1">
      <c r="A77" s="60"/>
      <c r="B77" s="408"/>
      <c r="C77" s="411"/>
      <c r="D77" s="420"/>
      <c r="E77" s="69" t="s">
        <v>35</v>
      </c>
      <c r="F77" s="69"/>
      <c r="G77" s="69"/>
      <c r="H77" s="69">
        <v>-899</v>
      </c>
      <c r="I77" s="69"/>
      <c r="J77" s="69"/>
      <c r="K77" s="71">
        <f t="shared" si="2"/>
        <v>-899</v>
      </c>
      <c r="L77" s="401"/>
    </row>
    <row r="78" spans="1:12" s="25" customFormat="1" ht="12.75">
      <c r="A78" s="60"/>
      <c r="B78" s="421" t="s">
        <v>377</v>
      </c>
      <c r="C78" s="422" t="s">
        <v>312</v>
      </c>
      <c r="D78" s="425" t="s">
        <v>384</v>
      </c>
      <c r="E78" s="56" t="s">
        <v>33</v>
      </c>
      <c r="F78" s="56"/>
      <c r="G78" s="56"/>
      <c r="H78" s="56">
        <v>-16567</v>
      </c>
      <c r="I78" s="56"/>
      <c r="J78" s="56"/>
      <c r="K78" s="59">
        <f t="shared" si="2"/>
        <v>-16567</v>
      </c>
      <c r="L78" s="399" t="s">
        <v>422</v>
      </c>
    </row>
    <row r="79" spans="1:12" s="25" customFormat="1" ht="12.75">
      <c r="A79" s="60"/>
      <c r="B79" s="407"/>
      <c r="C79" s="423"/>
      <c r="D79" s="419"/>
      <c r="E79" s="6" t="s">
        <v>34</v>
      </c>
      <c r="F79" s="6"/>
      <c r="G79" s="6"/>
      <c r="H79" s="6">
        <v>0</v>
      </c>
      <c r="I79" s="6"/>
      <c r="J79" s="6"/>
      <c r="K79" s="68">
        <f t="shared" si="2"/>
        <v>0</v>
      </c>
      <c r="L79" s="400"/>
    </row>
    <row r="80" spans="1:12" s="25" customFormat="1" ht="13.5" thickBot="1">
      <c r="A80" s="60"/>
      <c r="B80" s="408"/>
      <c r="C80" s="424"/>
      <c r="D80" s="420"/>
      <c r="E80" s="69" t="s">
        <v>35</v>
      </c>
      <c r="F80" s="69"/>
      <c r="G80" s="69"/>
      <c r="H80" s="69">
        <v>-16567</v>
      </c>
      <c r="I80" s="69"/>
      <c r="J80" s="69"/>
      <c r="K80" s="71">
        <f t="shared" si="2"/>
        <v>-16567</v>
      </c>
      <c r="L80" s="401"/>
    </row>
    <row r="81" spans="1:12" s="25" customFormat="1" ht="12.75">
      <c r="A81" s="60"/>
      <c r="B81" s="406" t="s">
        <v>385</v>
      </c>
      <c r="C81" s="409" t="s">
        <v>312</v>
      </c>
      <c r="D81" s="418" t="s">
        <v>386</v>
      </c>
      <c r="E81" s="72" t="s">
        <v>33</v>
      </c>
      <c r="F81" s="72"/>
      <c r="G81" s="72"/>
      <c r="H81" s="72">
        <v>1000</v>
      </c>
      <c r="I81" s="72"/>
      <c r="J81" s="72"/>
      <c r="K81" s="73">
        <f t="shared" si="2"/>
        <v>1000</v>
      </c>
      <c r="L81" s="402" t="s">
        <v>415</v>
      </c>
    </row>
    <row r="82" spans="1:12" s="25" customFormat="1" ht="12.75">
      <c r="A82" s="60"/>
      <c r="B82" s="407"/>
      <c r="C82" s="410"/>
      <c r="D82" s="419"/>
      <c r="E82" s="6" t="s">
        <v>34</v>
      </c>
      <c r="F82" s="6"/>
      <c r="G82" s="6"/>
      <c r="H82" s="6">
        <v>0</v>
      </c>
      <c r="I82" s="6"/>
      <c r="J82" s="6"/>
      <c r="K82" s="68">
        <f t="shared" si="2"/>
        <v>0</v>
      </c>
      <c r="L82" s="400"/>
    </row>
    <row r="83" spans="1:12" s="25" customFormat="1" ht="13.5" thickBot="1">
      <c r="A83" s="60"/>
      <c r="B83" s="408"/>
      <c r="C83" s="411"/>
      <c r="D83" s="420"/>
      <c r="E83" s="69" t="s">
        <v>35</v>
      </c>
      <c r="F83" s="69"/>
      <c r="G83" s="69"/>
      <c r="H83" s="69">
        <v>1000</v>
      </c>
      <c r="I83" s="69"/>
      <c r="J83" s="69"/>
      <c r="K83" s="71">
        <f t="shared" si="2"/>
        <v>1000</v>
      </c>
      <c r="L83" s="401"/>
    </row>
    <row r="84" spans="1:12" s="25" customFormat="1" ht="12.75">
      <c r="A84" s="60"/>
      <c r="B84" s="406" t="s">
        <v>387</v>
      </c>
      <c r="C84" s="409" t="s">
        <v>324</v>
      </c>
      <c r="D84" s="418" t="s">
        <v>388</v>
      </c>
      <c r="E84" s="72" t="s">
        <v>33</v>
      </c>
      <c r="F84" s="72"/>
      <c r="G84" s="72"/>
      <c r="H84" s="72"/>
      <c r="I84" s="72">
        <v>3830</v>
      </c>
      <c r="J84" s="72"/>
      <c r="K84" s="73">
        <f t="shared" si="2"/>
        <v>3830</v>
      </c>
      <c r="L84" s="402" t="s">
        <v>414</v>
      </c>
    </row>
    <row r="85" spans="1:12" s="25" customFormat="1" ht="12.75">
      <c r="A85" s="60"/>
      <c r="B85" s="407"/>
      <c r="C85" s="410"/>
      <c r="D85" s="419"/>
      <c r="E85" s="6" t="s">
        <v>34</v>
      </c>
      <c r="F85" s="6"/>
      <c r="G85" s="6"/>
      <c r="H85" s="6"/>
      <c r="I85" s="6">
        <v>0</v>
      </c>
      <c r="J85" s="6"/>
      <c r="K85" s="68">
        <f t="shared" si="2"/>
        <v>0</v>
      </c>
      <c r="L85" s="400"/>
    </row>
    <row r="86" spans="1:12" s="25" customFormat="1" ht="13.5" thickBot="1">
      <c r="A86" s="60"/>
      <c r="B86" s="408"/>
      <c r="C86" s="411"/>
      <c r="D86" s="420"/>
      <c r="E86" s="69" t="s">
        <v>35</v>
      </c>
      <c r="F86" s="69"/>
      <c r="G86" s="69"/>
      <c r="H86" s="69"/>
      <c r="I86" s="69">
        <f>I84-I85</f>
        <v>3830</v>
      </c>
      <c r="J86" s="69"/>
      <c r="K86" s="71">
        <f t="shared" si="2"/>
        <v>3830</v>
      </c>
      <c r="L86" s="401"/>
    </row>
    <row r="87" spans="1:12" s="25" customFormat="1" ht="12.75">
      <c r="A87" s="60"/>
      <c r="B87" s="406" t="s">
        <v>389</v>
      </c>
      <c r="C87" s="409" t="s">
        <v>327</v>
      </c>
      <c r="D87" s="418" t="s">
        <v>390</v>
      </c>
      <c r="E87" s="72" t="s">
        <v>33</v>
      </c>
      <c r="F87" s="72">
        <v>5050</v>
      </c>
      <c r="G87" s="72">
        <v>1101</v>
      </c>
      <c r="H87" s="72">
        <v>227</v>
      </c>
      <c r="I87" s="72"/>
      <c r="J87" s="72"/>
      <c r="K87" s="73">
        <f t="shared" si="2"/>
        <v>6378</v>
      </c>
      <c r="L87" s="402" t="s">
        <v>404</v>
      </c>
    </row>
    <row r="88" spans="1:12" s="25" customFormat="1" ht="12.75">
      <c r="A88" s="60"/>
      <c r="B88" s="407"/>
      <c r="C88" s="410"/>
      <c r="D88" s="419"/>
      <c r="E88" s="6" t="s">
        <v>34</v>
      </c>
      <c r="F88" s="6">
        <v>5050</v>
      </c>
      <c r="G88" s="6">
        <v>1101</v>
      </c>
      <c r="H88" s="6">
        <v>227</v>
      </c>
      <c r="I88" s="6"/>
      <c r="J88" s="6"/>
      <c r="K88" s="68">
        <f t="shared" si="2"/>
        <v>6378</v>
      </c>
      <c r="L88" s="400"/>
    </row>
    <row r="89" spans="1:12" s="25" customFormat="1" ht="13.5" thickBot="1">
      <c r="A89" s="60"/>
      <c r="B89" s="408"/>
      <c r="C89" s="411"/>
      <c r="D89" s="420"/>
      <c r="E89" s="69" t="s">
        <v>35</v>
      </c>
      <c r="F89" s="69">
        <v>0</v>
      </c>
      <c r="G89" s="69">
        <v>0</v>
      </c>
      <c r="H89" s="69">
        <v>0</v>
      </c>
      <c r="I89" s="69"/>
      <c r="J89" s="69"/>
      <c r="K89" s="71">
        <f t="shared" si="2"/>
        <v>0</v>
      </c>
      <c r="L89" s="401"/>
    </row>
    <row r="90" spans="1:12" s="25" customFormat="1" ht="12.75" customHeight="1">
      <c r="A90" s="60"/>
      <c r="B90" s="406" t="s">
        <v>391</v>
      </c>
      <c r="C90" s="409" t="s">
        <v>329</v>
      </c>
      <c r="D90" s="418" t="s">
        <v>392</v>
      </c>
      <c r="E90" s="72" t="s">
        <v>33</v>
      </c>
      <c r="F90" s="72">
        <v>8232</v>
      </c>
      <c r="G90" s="72"/>
      <c r="H90" s="72"/>
      <c r="I90" s="72"/>
      <c r="J90" s="72"/>
      <c r="K90" s="73">
        <f t="shared" si="2"/>
        <v>8232</v>
      </c>
      <c r="L90" s="403" t="s">
        <v>399</v>
      </c>
    </row>
    <row r="91" spans="1:12" s="25" customFormat="1" ht="12.75">
      <c r="A91" s="60"/>
      <c r="B91" s="407"/>
      <c r="C91" s="410"/>
      <c r="D91" s="419"/>
      <c r="E91" s="6" t="s">
        <v>34</v>
      </c>
      <c r="F91" s="6">
        <v>8232</v>
      </c>
      <c r="G91" s="6"/>
      <c r="H91" s="6"/>
      <c r="I91" s="6"/>
      <c r="J91" s="6"/>
      <c r="K91" s="68">
        <f t="shared" si="2"/>
        <v>8232</v>
      </c>
      <c r="L91" s="404"/>
    </row>
    <row r="92" spans="1:12" s="25" customFormat="1" ht="13.5" thickBot="1">
      <c r="A92" s="60"/>
      <c r="B92" s="408"/>
      <c r="C92" s="411"/>
      <c r="D92" s="420"/>
      <c r="E92" s="69" t="s">
        <v>35</v>
      </c>
      <c r="F92" s="69">
        <v>0</v>
      </c>
      <c r="G92" s="69"/>
      <c r="H92" s="69"/>
      <c r="I92" s="69"/>
      <c r="J92" s="69"/>
      <c r="K92" s="71">
        <f t="shared" si="2"/>
        <v>0</v>
      </c>
      <c r="L92" s="405"/>
    </row>
    <row r="93" spans="1:12" s="25" customFormat="1" ht="12.75">
      <c r="A93" s="60"/>
      <c r="B93" s="406" t="s">
        <v>354</v>
      </c>
      <c r="C93" s="409" t="s">
        <v>340</v>
      </c>
      <c r="D93" s="418" t="s">
        <v>393</v>
      </c>
      <c r="E93" s="72" t="s">
        <v>33</v>
      </c>
      <c r="F93" s="72">
        <v>32691</v>
      </c>
      <c r="G93" s="72">
        <v>9109</v>
      </c>
      <c r="H93" s="72"/>
      <c r="I93" s="72"/>
      <c r="J93" s="72"/>
      <c r="K93" s="73">
        <f t="shared" si="2"/>
        <v>41800</v>
      </c>
      <c r="L93" s="403" t="s">
        <v>403</v>
      </c>
    </row>
    <row r="94" spans="1:12" s="25" customFormat="1" ht="12.75">
      <c r="A94" s="60"/>
      <c r="B94" s="407"/>
      <c r="C94" s="410"/>
      <c r="D94" s="419"/>
      <c r="E94" s="6" t="s">
        <v>34</v>
      </c>
      <c r="F94" s="6">
        <v>32691</v>
      </c>
      <c r="G94" s="6">
        <v>9109</v>
      </c>
      <c r="H94" s="6"/>
      <c r="I94" s="6"/>
      <c r="J94" s="6"/>
      <c r="K94" s="68">
        <f t="shared" si="2"/>
        <v>41800</v>
      </c>
      <c r="L94" s="404"/>
    </row>
    <row r="95" spans="1:12" s="25" customFormat="1" ht="13.5" thickBot="1">
      <c r="A95" s="60"/>
      <c r="B95" s="408"/>
      <c r="C95" s="411"/>
      <c r="D95" s="420"/>
      <c r="E95" s="69" t="s">
        <v>35</v>
      </c>
      <c r="F95" s="69">
        <v>0</v>
      </c>
      <c r="G95" s="69">
        <v>0</v>
      </c>
      <c r="H95" s="69"/>
      <c r="I95" s="69"/>
      <c r="J95" s="69"/>
      <c r="K95" s="71">
        <f t="shared" si="2"/>
        <v>0</v>
      </c>
      <c r="L95" s="405"/>
    </row>
    <row r="96" spans="1:12" s="25" customFormat="1" ht="12.75">
      <c r="A96" s="60"/>
      <c r="B96" s="406" t="s">
        <v>394</v>
      </c>
      <c r="C96" s="409" t="s">
        <v>312</v>
      </c>
      <c r="D96" s="412" t="s">
        <v>395</v>
      </c>
      <c r="E96" s="72" t="s">
        <v>33</v>
      </c>
      <c r="F96" s="72"/>
      <c r="G96" s="72"/>
      <c r="H96" s="72">
        <v>600</v>
      </c>
      <c r="I96" s="72"/>
      <c r="J96" s="74"/>
      <c r="K96" s="73">
        <f t="shared" si="2"/>
        <v>600</v>
      </c>
      <c r="L96" s="402" t="s">
        <v>416</v>
      </c>
    </row>
    <row r="97" spans="1:12" s="25" customFormat="1" ht="12.75">
      <c r="A97" s="60"/>
      <c r="B97" s="407"/>
      <c r="C97" s="410"/>
      <c r="D97" s="413"/>
      <c r="E97" s="6" t="s">
        <v>34</v>
      </c>
      <c r="F97" s="6"/>
      <c r="G97" s="6"/>
      <c r="H97" s="6">
        <v>0</v>
      </c>
      <c r="I97" s="6"/>
      <c r="J97" s="64"/>
      <c r="K97" s="68">
        <f t="shared" si="2"/>
        <v>0</v>
      </c>
      <c r="L97" s="400"/>
    </row>
    <row r="98" spans="1:12" s="25" customFormat="1" ht="13.5" thickBot="1">
      <c r="A98" s="60"/>
      <c r="B98" s="408"/>
      <c r="C98" s="411"/>
      <c r="D98" s="414"/>
      <c r="E98" s="69" t="s">
        <v>35</v>
      </c>
      <c r="F98" s="69"/>
      <c r="G98" s="69"/>
      <c r="H98" s="69">
        <f>H96-H97</f>
        <v>600</v>
      </c>
      <c r="I98" s="69"/>
      <c r="J98" s="70"/>
      <c r="K98" s="71">
        <f t="shared" si="2"/>
        <v>600</v>
      </c>
      <c r="L98" s="401"/>
    </row>
  </sheetData>
  <sheetProtection password="F415" sheet="1" formatCells="0" formatColumns="0" formatRows="0" insertColumns="0" insertRows="0" insertHyperlinks="0" deleteColumns="0" deleteRows="0"/>
  <mergeCells count="140">
    <mergeCell ref="L12:L14"/>
    <mergeCell ref="A1:A2"/>
    <mergeCell ref="B1:B2"/>
    <mergeCell ref="C1:C2"/>
    <mergeCell ref="D1:D2"/>
    <mergeCell ref="L1:L2"/>
    <mergeCell ref="E1:E2"/>
    <mergeCell ref="G1:G2"/>
    <mergeCell ref="H1:H2"/>
    <mergeCell ref="K1:K2"/>
    <mergeCell ref="J1:J2"/>
    <mergeCell ref="D3:D5"/>
    <mergeCell ref="B12:B14"/>
    <mergeCell ref="C12:C14"/>
    <mergeCell ref="D12:D14"/>
    <mergeCell ref="B9:B11"/>
    <mergeCell ref="C9:C11"/>
    <mergeCell ref="D9:D11"/>
    <mergeCell ref="I1:I2"/>
    <mergeCell ref="B3:B5"/>
    <mergeCell ref="C3:C5"/>
    <mergeCell ref="B6:B8"/>
    <mergeCell ref="C6:C8"/>
    <mergeCell ref="D6:D8"/>
    <mergeCell ref="F1:F2"/>
    <mergeCell ref="B15:B17"/>
    <mergeCell ref="C15:C17"/>
    <mergeCell ref="D15:D17"/>
    <mergeCell ref="B18:B20"/>
    <mergeCell ref="C18:C20"/>
    <mergeCell ref="D18:D20"/>
    <mergeCell ref="B21:B23"/>
    <mergeCell ref="D21:D23"/>
    <mergeCell ref="C21:C23"/>
    <mergeCell ref="B27:B29"/>
    <mergeCell ref="C27:C29"/>
    <mergeCell ref="D27:D29"/>
    <mergeCell ref="B24:B26"/>
    <mergeCell ref="D24:D26"/>
    <mergeCell ref="C24:C26"/>
    <mergeCell ref="B30:B32"/>
    <mergeCell ref="C30:C32"/>
    <mergeCell ref="D30:D32"/>
    <mergeCell ref="B33:B35"/>
    <mergeCell ref="C33:C35"/>
    <mergeCell ref="D33:D35"/>
    <mergeCell ref="B36:B38"/>
    <mergeCell ref="C36:C38"/>
    <mergeCell ref="D36:D38"/>
    <mergeCell ref="B39:B41"/>
    <mergeCell ref="C39:C41"/>
    <mergeCell ref="D39:D41"/>
    <mergeCell ref="B42:B44"/>
    <mergeCell ref="D42:D44"/>
    <mergeCell ref="C42:C44"/>
    <mergeCell ref="B45:B47"/>
    <mergeCell ref="C45:C47"/>
    <mergeCell ref="D45:D47"/>
    <mergeCell ref="B48:B50"/>
    <mergeCell ref="C48:C50"/>
    <mergeCell ref="D48:D50"/>
    <mergeCell ref="B51:B53"/>
    <mergeCell ref="D51:D53"/>
    <mergeCell ref="C51:C53"/>
    <mergeCell ref="B54:B56"/>
    <mergeCell ref="C54:C56"/>
    <mergeCell ref="D54:D56"/>
    <mergeCell ref="B57:B59"/>
    <mergeCell ref="C57:C59"/>
    <mergeCell ref="D57:D59"/>
    <mergeCell ref="B60:B62"/>
    <mergeCell ref="C60:C62"/>
    <mergeCell ref="D60:D62"/>
    <mergeCell ref="B63:B65"/>
    <mergeCell ref="C63:C65"/>
    <mergeCell ref="D63:D65"/>
    <mergeCell ref="B66:B68"/>
    <mergeCell ref="C66:C68"/>
    <mergeCell ref="D66:D68"/>
    <mergeCell ref="B69:B71"/>
    <mergeCell ref="C69:C71"/>
    <mergeCell ref="D69:D71"/>
    <mergeCell ref="B72:B74"/>
    <mergeCell ref="C72:C74"/>
    <mergeCell ref="D72:D74"/>
    <mergeCell ref="B75:B77"/>
    <mergeCell ref="D75:D77"/>
    <mergeCell ref="C75:C77"/>
    <mergeCell ref="B78:B80"/>
    <mergeCell ref="C78:C80"/>
    <mergeCell ref="D78:D80"/>
    <mergeCell ref="B81:B83"/>
    <mergeCell ref="C81:C83"/>
    <mergeCell ref="D81:D83"/>
    <mergeCell ref="C87:C89"/>
    <mergeCell ref="D87:D89"/>
    <mergeCell ref="L3:L5"/>
    <mergeCell ref="L6:L8"/>
    <mergeCell ref="L9:L11"/>
    <mergeCell ref="L15:L17"/>
    <mergeCell ref="L18:L20"/>
    <mergeCell ref="L45:L47"/>
    <mergeCell ref="L48:L50"/>
    <mergeCell ref="L63:L65"/>
    <mergeCell ref="B90:B92"/>
    <mergeCell ref="C90:C92"/>
    <mergeCell ref="D90:D92"/>
    <mergeCell ref="D84:D86"/>
    <mergeCell ref="B93:B95"/>
    <mergeCell ref="C93:C95"/>
    <mergeCell ref="D93:D95"/>
    <mergeCell ref="B84:B86"/>
    <mergeCell ref="C84:C86"/>
    <mergeCell ref="B87:B89"/>
    <mergeCell ref="B96:B98"/>
    <mergeCell ref="C96:C98"/>
    <mergeCell ref="D96:D98"/>
    <mergeCell ref="L21:L23"/>
    <mergeCell ref="L42:L44"/>
    <mergeCell ref="L51:L53"/>
    <mergeCell ref="L54:L56"/>
    <mergeCell ref="L60:L62"/>
    <mergeCell ref="L93:L95"/>
    <mergeCell ref="L39:L41"/>
    <mergeCell ref="L24:L26"/>
    <mergeCell ref="L27:L29"/>
    <mergeCell ref="L57:L59"/>
    <mergeCell ref="L75:L77"/>
    <mergeCell ref="L30:L32"/>
    <mergeCell ref="L33:L35"/>
    <mergeCell ref="L36:L38"/>
    <mergeCell ref="L66:L68"/>
    <mergeCell ref="L72:L74"/>
    <mergeCell ref="L78:L80"/>
    <mergeCell ref="L81:L83"/>
    <mergeCell ref="L84:L86"/>
    <mergeCell ref="L96:L98"/>
    <mergeCell ref="L87:L89"/>
    <mergeCell ref="L69:L71"/>
    <mergeCell ref="L90:L92"/>
  </mergeCells>
  <printOptions horizontalCentered="1"/>
  <pageMargins left="0.2755905511811024" right="0.1968503937007874" top="1.1023622047244095" bottom="0.5905511811023623" header="0.4724409448818898" footer="0"/>
  <pageSetup fitToHeight="1" fitToWidth="1" horizontalDpi="600" verticalDpi="600" orientation="portrait" paperSize="8" scale="65" r:id="rId1"/>
  <headerFooter alignWithMargins="0">
    <oddHeader>&amp;L&amp;"Times New Roman,Normál"&amp;14Mezőgazdasági Szakigazgatási Hivatal&amp;C&amp;"Times New Roman,Félkövér"&amp;16 2009. évi fejezeti pótelőirányzatok felhasználásának összefoglalása
&amp;R&amp;"Times New Roman,Normál"&amp;20 3. sz. melléklet
</oddHeader>
  </headerFooter>
  <rowBreaks count="1" manualBreakCount="1">
    <brk id="56" max="11" man="1"/>
  </rowBreaks>
</worksheet>
</file>

<file path=xl/worksheets/sheet5.xml><?xml version="1.0" encoding="utf-8"?>
<worksheet xmlns="http://schemas.openxmlformats.org/spreadsheetml/2006/main" xmlns:r="http://schemas.openxmlformats.org/officeDocument/2006/relationships">
  <dimension ref="A1:G359"/>
  <sheetViews>
    <sheetView view="pageBreakPreview" zoomScale="60" zoomScalePageLayoutView="0" workbookViewId="0" topLeftCell="A7">
      <selection activeCell="A27" sqref="A27:IV27"/>
    </sheetView>
  </sheetViews>
  <sheetFormatPr defaultColWidth="9.140625" defaultRowHeight="15"/>
  <cols>
    <col min="1" max="1" width="6.140625" style="78" customWidth="1"/>
    <col min="2" max="2" width="49.8515625" style="119" bestFit="1" customWidth="1"/>
    <col min="3" max="3" width="40.7109375" style="120" customWidth="1"/>
    <col min="4" max="4" width="15.7109375" style="121" bestFit="1" customWidth="1"/>
    <col min="5" max="5" width="10.140625" style="79" bestFit="1" customWidth="1"/>
    <col min="6" max="6" width="13.8515625" style="79" bestFit="1" customWidth="1"/>
    <col min="7" max="7" width="9.140625" style="131" customWidth="1"/>
    <col min="8" max="16384" width="9.140625" style="81" customWidth="1"/>
  </cols>
  <sheetData>
    <row r="1" spans="1:4" ht="19.5" thickBot="1">
      <c r="A1" s="78" t="s">
        <v>428</v>
      </c>
      <c r="B1" s="437" t="s">
        <v>429</v>
      </c>
      <c r="C1" s="437"/>
      <c r="D1" s="437"/>
    </row>
    <row r="2" spans="1:4" ht="20.25" thickBot="1" thickTop="1">
      <c r="A2" s="82" t="s">
        <v>430</v>
      </c>
      <c r="B2" s="83" t="s">
        <v>431</v>
      </c>
      <c r="C2" s="84" t="s">
        <v>5</v>
      </c>
      <c r="D2" s="85" t="s">
        <v>432</v>
      </c>
    </row>
    <row r="3" spans="2:4" ht="19.5" thickTop="1">
      <c r="B3" s="86" t="s">
        <v>433</v>
      </c>
      <c r="C3" s="87" t="s">
        <v>434</v>
      </c>
      <c r="D3" s="88">
        <v>161040</v>
      </c>
    </row>
    <row r="4" spans="2:4" ht="18.75">
      <c r="B4" s="89"/>
      <c r="C4" s="90" t="s">
        <v>435</v>
      </c>
      <c r="D4" s="91">
        <v>585000</v>
      </c>
    </row>
    <row r="5" spans="2:4" ht="18.75">
      <c r="B5" s="92" t="s">
        <v>436</v>
      </c>
      <c r="C5" s="93"/>
      <c r="D5" s="94">
        <f>SUM(D3:D4)</f>
        <v>746040</v>
      </c>
    </row>
    <row r="6" spans="1:4" ht="18">
      <c r="A6" s="96"/>
      <c r="B6" s="89" t="s">
        <v>437</v>
      </c>
      <c r="C6" s="90" t="s">
        <v>438</v>
      </c>
      <c r="D6" s="91">
        <v>257500</v>
      </c>
    </row>
    <row r="7" spans="2:4" ht="18.75">
      <c r="B7" s="92" t="s">
        <v>436</v>
      </c>
      <c r="C7" s="93"/>
      <c r="D7" s="94">
        <f>SUM(D6:D6)</f>
        <v>257500</v>
      </c>
    </row>
    <row r="8" spans="1:4" ht="18">
      <c r="A8" s="96"/>
      <c r="B8" s="89" t="s">
        <v>439</v>
      </c>
      <c r="C8" s="90" t="s">
        <v>440</v>
      </c>
      <c r="D8" s="91">
        <v>901030</v>
      </c>
    </row>
    <row r="9" spans="1:4" ht="18">
      <c r="A9" s="96"/>
      <c r="B9" s="89"/>
      <c r="C9" s="90" t="s">
        <v>441</v>
      </c>
      <c r="D9" s="91">
        <v>1114440</v>
      </c>
    </row>
    <row r="10" spans="1:4" ht="18">
      <c r="A10" s="96"/>
      <c r="B10" s="92" t="s">
        <v>436</v>
      </c>
      <c r="C10" s="93"/>
      <c r="D10" s="94">
        <f>SUM(D8:D9)</f>
        <v>2015470</v>
      </c>
    </row>
    <row r="11" spans="1:4" ht="18">
      <c r="A11" s="96"/>
      <c r="B11" s="89" t="s">
        <v>442</v>
      </c>
      <c r="C11" s="90" t="s">
        <v>443</v>
      </c>
      <c r="D11" s="91">
        <v>1017588</v>
      </c>
    </row>
    <row r="12" spans="1:4" ht="18">
      <c r="A12" s="96"/>
      <c r="B12" s="92" t="s">
        <v>436</v>
      </c>
      <c r="C12" s="93"/>
      <c r="D12" s="94">
        <f>SUM(D11)</f>
        <v>1017588</v>
      </c>
    </row>
    <row r="13" spans="2:4" ht="19.5" thickBot="1">
      <c r="B13" s="99" t="s">
        <v>444</v>
      </c>
      <c r="C13" s="100"/>
      <c r="D13" s="101">
        <f>D5+D7+D10+D12</f>
        <v>4036598</v>
      </c>
    </row>
    <row r="14" spans="2:4" ht="20.25" thickBot="1" thickTop="1">
      <c r="B14" s="102"/>
      <c r="C14" s="103"/>
      <c r="D14" s="104"/>
    </row>
    <row r="15" spans="1:4" ht="20.25" thickBot="1" thickTop="1">
      <c r="A15" s="78" t="s">
        <v>445</v>
      </c>
      <c r="B15" s="105" t="s">
        <v>446</v>
      </c>
      <c r="C15" s="106" t="s">
        <v>5</v>
      </c>
      <c r="D15" s="107" t="s">
        <v>432</v>
      </c>
    </row>
    <row r="16" spans="1:4" ht="26.25" thickTop="1">
      <c r="A16" s="108"/>
      <c r="B16" s="89" t="s">
        <v>447</v>
      </c>
      <c r="C16" s="90" t="s">
        <v>448</v>
      </c>
      <c r="D16" s="91">
        <v>987228</v>
      </c>
    </row>
    <row r="17" spans="2:4" ht="18.75">
      <c r="B17" s="111" t="s">
        <v>436</v>
      </c>
      <c r="C17" s="112"/>
      <c r="D17" s="94">
        <f>SUM(D16)</f>
        <v>987228</v>
      </c>
    </row>
    <row r="18" spans="1:4" ht="18.75">
      <c r="A18" s="108"/>
      <c r="B18" s="86" t="s">
        <v>433</v>
      </c>
      <c r="C18" s="90" t="s">
        <v>449</v>
      </c>
      <c r="D18" s="91">
        <v>104938</v>
      </c>
    </row>
    <row r="19" spans="2:4" ht="18.75">
      <c r="B19" s="111" t="s">
        <v>436</v>
      </c>
      <c r="C19" s="112"/>
      <c r="D19" s="94">
        <f>SUM(D18)</f>
        <v>104938</v>
      </c>
    </row>
    <row r="20" spans="1:4" ht="19.5" thickBot="1">
      <c r="A20" s="108"/>
      <c r="B20" s="113" t="s">
        <v>444</v>
      </c>
      <c r="C20" s="114"/>
      <c r="D20" s="101">
        <f>D17+D19</f>
        <v>1092166</v>
      </c>
    </row>
    <row r="21" spans="1:4" ht="19.5" thickBot="1" thickTop="1">
      <c r="A21" s="96"/>
      <c r="B21" s="116"/>
      <c r="C21" s="116"/>
      <c r="D21" s="117"/>
    </row>
    <row r="22" spans="1:4" ht="20.25" thickBot="1" thickTop="1">
      <c r="A22" s="78" t="s">
        <v>450</v>
      </c>
      <c r="B22" s="105" t="s">
        <v>451</v>
      </c>
      <c r="C22" s="106" t="s">
        <v>5</v>
      </c>
      <c r="D22" s="107" t="s">
        <v>432</v>
      </c>
    </row>
    <row r="23" spans="2:4" ht="19.5" thickTop="1">
      <c r="B23" s="118" t="s">
        <v>452</v>
      </c>
      <c r="C23" s="90" t="s">
        <v>453</v>
      </c>
      <c r="D23" s="91">
        <f>350800</f>
        <v>350800</v>
      </c>
    </row>
    <row r="24" spans="2:4" ht="18.75">
      <c r="B24" s="89"/>
      <c r="C24" s="90" t="s">
        <v>454</v>
      </c>
      <c r="D24" s="91">
        <v>3550835</v>
      </c>
    </row>
    <row r="25" spans="2:4" ht="18.75">
      <c r="B25" s="111" t="s">
        <v>436</v>
      </c>
      <c r="C25" s="112"/>
      <c r="D25" s="94">
        <f>SUM(D23:D24)</f>
        <v>3901635</v>
      </c>
    </row>
    <row r="26" spans="2:4" ht="19.5" thickBot="1">
      <c r="B26" s="113" t="s">
        <v>455</v>
      </c>
      <c r="C26" s="114"/>
      <c r="D26" s="101">
        <f>D25+D13+D20</f>
        <v>9030399</v>
      </c>
    </row>
    <row r="27" ht="19.5" thickTop="1"/>
    <row r="28" spans="1:7" s="124" customFormat="1" ht="19.5" thickBot="1">
      <c r="A28" s="78" t="s">
        <v>456</v>
      </c>
      <c r="B28" s="437" t="s">
        <v>457</v>
      </c>
      <c r="C28" s="437"/>
      <c r="D28" s="437"/>
      <c r="E28" s="122"/>
      <c r="F28" s="122"/>
      <c r="G28" s="123"/>
    </row>
    <row r="29" spans="1:7" s="82" customFormat="1" ht="20.25" thickBot="1" thickTop="1">
      <c r="A29" s="82" t="s">
        <v>458</v>
      </c>
      <c r="B29" s="125" t="s">
        <v>431</v>
      </c>
      <c r="C29" s="125" t="s">
        <v>5</v>
      </c>
      <c r="D29" s="126" t="s">
        <v>432</v>
      </c>
      <c r="G29" s="127"/>
    </row>
    <row r="30" spans="2:4" ht="18.75">
      <c r="B30" s="128" t="s">
        <v>459</v>
      </c>
      <c r="C30" s="129" t="s">
        <v>460</v>
      </c>
      <c r="D30" s="130">
        <v>118896</v>
      </c>
    </row>
    <row r="31" spans="1:7" s="95" customFormat="1" ht="18.75">
      <c r="A31" s="78"/>
      <c r="B31" s="445" t="s">
        <v>436</v>
      </c>
      <c r="C31" s="446"/>
      <c r="D31" s="132">
        <f>SUM(D30)</f>
        <v>118896</v>
      </c>
      <c r="G31" s="133"/>
    </row>
    <row r="32" spans="1:7" s="79" customFormat="1" ht="18">
      <c r="A32" s="96"/>
      <c r="B32" s="134" t="s">
        <v>461</v>
      </c>
      <c r="C32" s="90" t="s">
        <v>462</v>
      </c>
      <c r="D32" s="135">
        <f>142506+2850</f>
        <v>145356</v>
      </c>
      <c r="G32" s="131"/>
    </row>
    <row r="33" spans="1:7" s="79" customFormat="1" ht="18">
      <c r="A33" s="96"/>
      <c r="B33" s="134"/>
      <c r="C33" s="90" t="s">
        <v>463</v>
      </c>
      <c r="D33" s="135">
        <v>296640</v>
      </c>
      <c r="G33" s="131"/>
    </row>
    <row r="34" spans="1:7" s="79" customFormat="1" ht="18">
      <c r="A34" s="96"/>
      <c r="B34" s="134"/>
      <c r="C34" s="90" t="s">
        <v>464</v>
      </c>
      <c r="D34" s="135">
        <v>187200</v>
      </c>
      <c r="G34" s="131"/>
    </row>
    <row r="35" spans="1:7" s="79" customFormat="1" ht="18">
      <c r="A35" s="96"/>
      <c r="B35" s="134"/>
      <c r="C35" s="90" t="s">
        <v>465</v>
      </c>
      <c r="D35" s="135">
        <v>103950</v>
      </c>
      <c r="G35" s="131"/>
    </row>
    <row r="36" spans="1:7" s="79" customFormat="1" ht="18">
      <c r="A36" s="96"/>
      <c r="B36" s="445" t="s">
        <v>436</v>
      </c>
      <c r="C36" s="446"/>
      <c r="D36" s="132">
        <f>SUM(D32:D35)</f>
        <v>733146</v>
      </c>
      <c r="G36" s="131"/>
    </row>
    <row r="37" spans="1:7" s="95" customFormat="1" ht="18.75">
      <c r="A37" s="78"/>
      <c r="B37" s="134" t="s">
        <v>466</v>
      </c>
      <c r="C37" s="90" t="s">
        <v>467</v>
      </c>
      <c r="D37" s="135">
        <v>109725</v>
      </c>
      <c r="G37" s="133"/>
    </row>
    <row r="38" spans="1:7" s="79" customFormat="1" ht="18">
      <c r="A38" s="96"/>
      <c r="B38" s="134"/>
      <c r="C38" s="90" t="s">
        <v>468</v>
      </c>
      <c r="D38" s="135">
        <v>241331</v>
      </c>
      <c r="G38" s="131"/>
    </row>
    <row r="39" spans="1:7" s="79" customFormat="1" ht="18">
      <c r="A39" s="96"/>
      <c r="B39" s="445" t="s">
        <v>436</v>
      </c>
      <c r="C39" s="446"/>
      <c r="D39" s="132">
        <f>SUM(D37:D38)</f>
        <v>351056</v>
      </c>
      <c r="G39" s="131"/>
    </row>
    <row r="40" spans="1:7" s="97" customFormat="1" ht="18">
      <c r="A40" s="96"/>
      <c r="B40" s="134" t="s">
        <v>469</v>
      </c>
      <c r="C40" s="90" t="s">
        <v>470</v>
      </c>
      <c r="D40" s="135">
        <v>884598</v>
      </c>
      <c r="G40" s="136"/>
    </row>
    <row r="41" spans="1:7" s="80" customFormat="1" ht="18.75">
      <c r="A41" s="78"/>
      <c r="B41" s="134"/>
      <c r="C41" s="90" t="s">
        <v>471</v>
      </c>
      <c r="D41" s="135">
        <v>109990</v>
      </c>
      <c r="G41" s="137"/>
    </row>
    <row r="42" spans="1:7" s="79" customFormat="1" ht="24.75">
      <c r="A42" s="96"/>
      <c r="B42" s="134"/>
      <c r="C42" s="90" t="s">
        <v>472</v>
      </c>
      <c r="D42" s="135">
        <v>134094</v>
      </c>
      <c r="G42" s="131"/>
    </row>
    <row r="43" spans="1:7" s="79" customFormat="1" ht="18">
      <c r="A43" s="96"/>
      <c r="B43" s="134"/>
      <c r="C43" s="90" t="s">
        <v>473</v>
      </c>
      <c r="D43" s="135">
        <v>3084240</v>
      </c>
      <c r="G43" s="131"/>
    </row>
    <row r="44" spans="1:7" s="79" customFormat="1" ht="18">
      <c r="A44" s="96"/>
      <c r="B44" s="134"/>
      <c r="C44" s="90" t="s">
        <v>474</v>
      </c>
      <c r="D44" s="135">
        <v>1926377</v>
      </c>
      <c r="G44" s="131"/>
    </row>
    <row r="45" spans="1:7" s="79" customFormat="1" ht="24.75">
      <c r="A45" s="96"/>
      <c r="B45" s="134"/>
      <c r="C45" s="90" t="s">
        <v>475</v>
      </c>
      <c r="D45" s="135">
        <v>238155</v>
      </c>
      <c r="G45" s="131"/>
    </row>
    <row r="46" spans="1:7" s="79" customFormat="1" ht="18">
      <c r="A46" s="96"/>
      <c r="B46" s="134"/>
      <c r="C46" s="90" t="s">
        <v>476</v>
      </c>
      <c r="D46" s="135">
        <v>150000</v>
      </c>
      <c r="G46" s="131"/>
    </row>
    <row r="47" spans="1:7" s="79" customFormat="1" ht="24.75">
      <c r="A47" s="96"/>
      <c r="B47" s="134"/>
      <c r="C47" s="90" t="s">
        <v>477</v>
      </c>
      <c r="D47" s="135">
        <v>360600</v>
      </c>
      <c r="G47" s="131"/>
    </row>
    <row r="48" spans="1:7" s="79" customFormat="1" ht="18">
      <c r="A48" s="96"/>
      <c r="B48" s="134"/>
      <c r="C48" s="90" t="s">
        <v>478</v>
      </c>
      <c r="D48" s="135">
        <v>337165</v>
      </c>
      <c r="G48" s="131"/>
    </row>
    <row r="49" spans="1:7" s="79" customFormat="1" ht="18">
      <c r="A49" s="96"/>
      <c r="B49" s="134"/>
      <c r="C49" s="90" t="s">
        <v>479</v>
      </c>
      <c r="D49" s="135">
        <v>251750</v>
      </c>
      <c r="G49" s="131"/>
    </row>
    <row r="50" spans="1:7" s="79" customFormat="1" ht="18">
      <c r="A50" s="96"/>
      <c r="B50" s="134"/>
      <c r="C50" s="90" t="s">
        <v>480</v>
      </c>
      <c r="D50" s="135">
        <v>361527</v>
      </c>
      <c r="G50" s="131"/>
    </row>
    <row r="51" spans="1:7" s="79" customFormat="1" ht="18">
      <c r="A51" s="96"/>
      <c r="B51" s="134"/>
      <c r="C51" s="90" t="s">
        <v>481</v>
      </c>
      <c r="D51" s="135">
        <v>1742500</v>
      </c>
      <c r="G51" s="131"/>
    </row>
    <row r="52" spans="1:7" s="79" customFormat="1" ht="18">
      <c r="A52" s="96"/>
      <c r="B52" s="445" t="s">
        <v>436</v>
      </c>
      <c r="C52" s="446"/>
      <c r="D52" s="132">
        <f>SUM(D40:D51)</f>
        <v>9580996</v>
      </c>
      <c r="G52" s="131"/>
    </row>
    <row r="53" spans="1:7" s="97" customFormat="1" ht="18">
      <c r="A53" s="96"/>
      <c r="B53" s="134" t="s">
        <v>482</v>
      </c>
      <c r="C53" s="90" t="s">
        <v>483</v>
      </c>
      <c r="D53" s="135">
        <v>146994</v>
      </c>
      <c r="G53" s="136"/>
    </row>
    <row r="54" spans="1:7" s="80" customFormat="1" ht="18.75">
      <c r="A54" s="78"/>
      <c r="B54" s="134"/>
      <c r="C54" s="90" t="s">
        <v>484</v>
      </c>
      <c r="D54" s="135">
        <v>1335966</v>
      </c>
      <c r="G54" s="137"/>
    </row>
    <row r="55" spans="1:7" s="79" customFormat="1" ht="18">
      <c r="A55" s="96"/>
      <c r="B55" s="134"/>
      <c r="C55" s="90" t="s">
        <v>485</v>
      </c>
      <c r="D55" s="135">
        <v>175700</v>
      </c>
      <c r="G55" s="131"/>
    </row>
    <row r="56" spans="1:7" s="79" customFormat="1" ht="18">
      <c r="A56" s="96"/>
      <c r="B56" s="134"/>
      <c r="C56" s="90" t="s">
        <v>486</v>
      </c>
      <c r="D56" s="135">
        <v>214428</v>
      </c>
      <c r="G56" s="131"/>
    </row>
    <row r="57" spans="1:7" s="79" customFormat="1" ht="18">
      <c r="A57" s="96"/>
      <c r="B57" s="134"/>
      <c r="C57" s="90" t="s">
        <v>487</v>
      </c>
      <c r="D57" s="135">
        <v>134616</v>
      </c>
      <c r="G57" s="131"/>
    </row>
    <row r="58" spans="1:7" s="79" customFormat="1" ht="18">
      <c r="A58" s="96"/>
      <c r="B58" s="445" t="s">
        <v>436</v>
      </c>
      <c r="C58" s="446"/>
      <c r="D58" s="132">
        <f>SUM(D53:D57)</f>
        <v>2007704</v>
      </c>
      <c r="G58" s="131"/>
    </row>
    <row r="59" spans="1:7" s="97" customFormat="1" ht="18">
      <c r="A59" s="96"/>
      <c r="B59" s="134" t="s">
        <v>488</v>
      </c>
      <c r="C59" s="90" t="s">
        <v>489</v>
      </c>
      <c r="D59" s="135">
        <v>118896</v>
      </c>
      <c r="G59" s="136"/>
    </row>
    <row r="60" spans="1:7" s="80" customFormat="1" ht="18.75">
      <c r="A60" s="78"/>
      <c r="B60" s="445" t="s">
        <v>436</v>
      </c>
      <c r="C60" s="446"/>
      <c r="D60" s="132">
        <f>SUM(D59)</f>
        <v>118896</v>
      </c>
      <c r="G60" s="137"/>
    </row>
    <row r="61" spans="1:7" s="97" customFormat="1" ht="18">
      <c r="A61" s="96"/>
      <c r="B61" s="134" t="s">
        <v>490</v>
      </c>
      <c r="C61" s="90" t="s">
        <v>491</v>
      </c>
      <c r="D61" s="135">
        <v>361800</v>
      </c>
      <c r="G61" s="136"/>
    </row>
    <row r="62" spans="1:7" s="80" customFormat="1" ht="18.75">
      <c r="A62" s="78"/>
      <c r="B62" s="134"/>
      <c r="C62" s="90" t="s">
        <v>492</v>
      </c>
      <c r="D62" s="135">
        <v>432000</v>
      </c>
      <c r="G62" s="137"/>
    </row>
    <row r="63" spans="1:7" s="79" customFormat="1" ht="18">
      <c r="A63" s="96"/>
      <c r="B63" s="134"/>
      <c r="C63" s="90" t="s">
        <v>493</v>
      </c>
      <c r="D63" s="135">
        <v>213075</v>
      </c>
      <c r="G63" s="131"/>
    </row>
    <row r="64" spans="1:7" s="79" customFormat="1" ht="18">
      <c r="A64" s="96"/>
      <c r="B64" s="138"/>
      <c r="C64" s="90" t="s">
        <v>494</v>
      </c>
      <c r="D64" s="135">
        <v>312840</v>
      </c>
      <c r="G64" s="131"/>
    </row>
    <row r="65" spans="1:7" s="97" customFormat="1" ht="18">
      <c r="A65" s="96"/>
      <c r="B65" s="134"/>
      <c r="C65" s="90" t="s">
        <v>495</v>
      </c>
      <c r="D65" s="135">
        <v>359856</v>
      </c>
      <c r="G65" s="136"/>
    </row>
    <row r="66" spans="1:7" s="80" customFormat="1" ht="18.75">
      <c r="A66" s="78"/>
      <c r="B66" s="445" t="s">
        <v>436</v>
      </c>
      <c r="C66" s="446"/>
      <c r="D66" s="132">
        <f>SUM(D61:D65)</f>
        <v>1679571</v>
      </c>
      <c r="G66" s="137"/>
    </row>
    <row r="67" spans="1:7" s="79" customFormat="1" ht="18">
      <c r="A67" s="96"/>
      <c r="B67" s="134" t="s">
        <v>496</v>
      </c>
      <c r="C67" s="90" t="s">
        <v>497</v>
      </c>
      <c r="D67" s="135">
        <v>3250000</v>
      </c>
      <c r="G67" s="131"/>
    </row>
    <row r="68" spans="1:7" s="79" customFormat="1" ht="24.75">
      <c r="A68" s="96"/>
      <c r="B68" s="134"/>
      <c r="C68" s="90" t="s">
        <v>498</v>
      </c>
      <c r="D68" s="135">
        <v>1625000</v>
      </c>
      <c r="G68" s="131"/>
    </row>
    <row r="69" spans="1:7" s="79" customFormat="1" ht="18">
      <c r="A69" s="96"/>
      <c r="B69" s="134"/>
      <c r="C69" s="90" t="s">
        <v>499</v>
      </c>
      <c r="D69" s="135">
        <v>278660</v>
      </c>
      <c r="G69" s="131"/>
    </row>
    <row r="70" spans="1:7" s="97" customFormat="1" ht="18">
      <c r="A70" s="96"/>
      <c r="B70" s="134"/>
      <c r="C70" s="90" t="s">
        <v>500</v>
      </c>
      <c r="D70" s="135">
        <v>276144</v>
      </c>
      <c r="G70" s="136"/>
    </row>
    <row r="71" spans="1:7" s="80" customFormat="1" ht="18.75">
      <c r="A71" s="78"/>
      <c r="B71" s="445" t="s">
        <v>436</v>
      </c>
      <c r="C71" s="446"/>
      <c r="D71" s="132">
        <f>SUM(D67:D70)</f>
        <v>5429804</v>
      </c>
      <c r="G71" s="137"/>
    </row>
    <row r="72" spans="1:7" s="79" customFormat="1" ht="18">
      <c r="A72" s="96"/>
      <c r="B72" s="134" t="s">
        <v>501</v>
      </c>
      <c r="C72" s="90" t="s">
        <v>502</v>
      </c>
      <c r="D72" s="135">
        <v>939420</v>
      </c>
      <c r="G72" s="131"/>
    </row>
    <row r="73" spans="1:7" s="97" customFormat="1" ht="18">
      <c r="A73" s="96"/>
      <c r="B73" s="134"/>
      <c r="C73" s="90" t="s">
        <v>503</v>
      </c>
      <c r="D73" s="135">
        <v>137516</v>
      </c>
      <c r="G73" s="136"/>
    </row>
    <row r="74" spans="1:7" s="80" customFormat="1" ht="18.75">
      <c r="A74" s="78"/>
      <c r="B74" s="134"/>
      <c r="C74" s="90" t="s">
        <v>504</v>
      </c>
      <c r="D74" s="135">
        <f>220868-113443</f>
        <v>107425</v>
      </c>
      <c r="G74" s="137"/>
    </row>
    <row r="75" spans="2:4" ht="18.75">
      <c r="B75" s="134" t="s">
        <v>505</v>
      </c>
      <c r="C75" s="90" t="s">
        <v>506</v>
      </c>
      <c r="D75" s="135">
        <v>960000</v>
      </c>
    </row>
    <row r="76" spans="1:7" s="80" customFormat="1" ht="18.75">
      <c r="A76" s="78"/>
      <c r="B76" s="449" t="s">
        <v>436</v>
      </c>
      <c r="C76" s="450"/>
      <c r="D76" s="139">
        <f>SUM(D72:D75)</f>
        <v>2144361</v>
      </c>
      <c r="G76" s="137"/>
    </row>
    <row r="77" spans="2:4" ht="25.5">
      <c r="B77" s="134" t="s">
        <v>507</v>
      </c>
      <c r="C77" s="90" t="s">
        <v>508</v>
      </c>
      <c r="D77" s="135">
        <v>159999</v>
      </c>
    </row>
    <row r="78" spans="1:7" s="98" customFormat="1" ht="18.75">
      <c r="A78" s="78"/>
      <c r="B78" s="134"/>
      <c r="C78" s="90" t="s">
        <v>509</v>
      </c>
      <c r="D78" s="135">
        <v>145000</v>
      </c>
      <c r="E78" s="97"/>
      <c r="F78" s="97"/>
      <c r="G78" s="136"/>
    </row>
    <row r="79" spans="2:7" ht="20.25" customHeight="1">
      <c r="B79" s="138"/>
      <c r="C79" s="90" t="s">
        <v>510</v>
      </c>
      <c r="D79" s="135">
        <v>789869</v>
      </c>
      <c r="G79" s="137"/>
    </row>
    <row r="80" spans="2:4" ht="18.75">
      <c r="B80" s="445" t="s">
        <v>436</v>
      </c>
      <c r="C80" s="446"/>
      <c r="D80" s="132">
        <f>SUM(D77:D79)</f>
        <v>1094868</v>
      </c>
    </row>
    <row r="81" spans="2:4" ht="18.75">
      <c r="B81" s="134" t="s">
        <v>511</v>
      </c>
      <c r="C81" s="90" t="s">
        <v>512</v>
      </c>
      <c r="D81" s="135">
        <v>1800000</v>
      </c>
    </row>
    <row r="82" spans="2:4" ht="18.75">
      <c r="B82" s="134"/>
      <c r="C82" s="90" t="s">
        <v>513</v>
      </c>
      <c r="D82" s="135">
        <v>195694</v>
      </c>
    </row>
    <row r="83" spans="2:4" ht="18.75">
      <c r="B83" s="134"/>
      <c r="C83" s="90" t="s">
        <v>514</v>
      </c>
      <c r="D83" s="135">
        <v>145356</v>
      </c>
    </row>
    <row r="84" spans="2:4" ht="18.75">
      <c r="B84" s="134"/>
      <c r="C84" s="90" t="s">
        <v>515</v>
      </c>
      <c r="D84" s="135">
        <v>169990</v>
      </c>
    </row>
    <row r="85" spans="1:7" s="98" customFormat="1" ht="18.75">
      <c r="A85" s="78"/>
      <c r="B85" s="134"/>
      <c r="C85" s="90" t="s">
        <v>516</v>
      </c>
      <c r="D85" s="135">
        <v>119117</v>
      </c>
      <c r="E85" s="97"/>
      <c r="F85" s="97"/>
      <c r="G85" s="136"/>
    </row>
    <row r="86" spans="2:4" ht="18.75">
      <c r="B86" s="134"/>
      <c r="C86" s="90" t="s">
        <v>517</v>
      </c>
      <c r="D86" s="135">
        <f>4756000+743000</f>
        <v>5499000</v>
      </c>
    </row>
    <row r="87" spans="2:4" ht="18.75">
      <c r="B87" s="134" t="s">
        <v>518</v>
      </c>
      <c r="C87" s="90" t="s">
        <v>519</v>
      </c>
      <c r="D87" s="135">
        <v>2016000</v>
      </c>
    </row>
    <row r="88" spans="2:7" ht="18.75">
      <c r="B88" s="445" t="s">
        <v>436</v>
      </c>
      <c r="C88" s="446"/>
      <c r="D88" s="132">
        <f>SUM(D81:D87)</f>
        <v>9945157</v>
      </c>
      <c r="G88" s="137"/>
    </row>
    <row r="89" spans="2:4" ht="18.75">
      <c r="B89" s="134" t="s">
        <v>520</v>
      </c>
      <c r="C89" s="90" t="s">
        <v>521</v>
      </c>
      <c r="D89" s="135">
        <v>295882</v>
      </c>
    </row>
    <row r="90" spans="2:4" ht="18.75">
      <c r="B90" s="134"/>
      <c r="C90" s="90" t="s">
        <v>522</v>
      </c>
      <c r="D90" s="135">
        <v>239969</v>
      </c>
    </row>
    <row r="91" spans="2:4" ht="18.75">
      <c r="B91" s="445" t="s">
        <v>436</v>
      </c>
      <c r="C91" s="446"/>
      <c r="D91" s="132">
        <f>SUM(D89:D90)</f>
        <v>535851</v>
      </c>
    </row>
    <row r="92" spans="2:4" ht="18.75">
      <c r="B92" s="134" t="s">
        <v>523</v>
      </c>
      <c r="C92" s="90" t="s">
        <v>524</v>
      </c>
      <c r="D92" s="135">
        <v>487380</v>
      </c>
    </row>
    <row r="93" spans="2:4" ht="18.75">
      <c r="B93" s="134"/>
      <c r="C93" s="90" t="s">
        <v>525</v>
      </c>
      <c r="D93" s="135">
        <v>440278</v>
      </c>
    </row>
    <row r="94" spans="1:7" s="98" customFormat="1" ht="18.75">
      <c r="A94" s="78"/>
      <c r="B94" s="134"/>
      <c r="C94" s="90" t="s">
        <v>526</v>
      </c>
      <c r="D94" s="135">
        <v>490002</v>
      </c>
      <c r="E94" s="97"/>
      <c r="F94" s="97"/>
      <c r="G94" s="136"/>
    </row>
    <row r="95" spans="2:7" ht="18.75">
      <c r="B95" s="134"/>
      <c r="C95" s="90" t="s">
        <v>527</v>
      </c>
      <c r="D95" s="135">
        <v>176550</v>
      </c>
      <c r="G95" s="137"/>
    </row>
    <row r="96" spans="1:7" s="98" customFormat="1" ht="18.75">
      <c r="A96" s="78"/>
      <c r="B96" s="134"/>
      <c r="C96" s="90" t="s">
        <v>528</v>
      </c>
      <c r="D96" s="135">
        <v>2867070</v>
      </c>
      <c r="E96" s="97"/>
      <c r="F96" s="97"/>
      <c r="G96" s="136"/>
    </row>
    <row r="97" spans="2:7" ht="25.5">
      <c r="B97" s="134"/>
      <c r="C97" s="90" t="s">
        <v>529</v>
      </c>
      <c r="D97" s="135">
        <v>182460</v>
      </c>
      <c r="G97" s="137"/>
    </row>
    <row r="98" spans="1:7" s="98" customFormat="1" ht="18.75">
      <c r="A98" s="78"/>
      <c r="B98" s="445" t="s">
        <v>436</v>
      </c>
      <c r="C98" s="446"/>
      <c r="D98" s="132">
        <f>SUM(D92:D97)</f>
        <v>4643740</v>
      </c>
      <c r="E98" s="97"/>
      <c r="F98" s="97"/>
      <c r="G98" s="136"/>
    </row>
    <row r="99" spans="2:4" ht="18.75">
      <c r="B99" s="134" t="s">
        <v>530</v>
      </c>
      <c r="C99" s="90" t="s">
        <v>531</v>
      </c>
      <c r="D99" s="135">
        <v>118896</v>
      </c>
    </row>
    <row r="100" spans="2:7" ht="18.75">
      <c r="B100" s="445" t="s">
        <v>436</v>
      </c>
      <c r="C100" s="446"/>
      <c r="D100" s="132">
        <f>SUM(D99)</f>
        <v>118896</v>
      </c>
      <c r="G100" s="137"/>
    </row>
    <row r="101" spans="2:4" ht="25.5">
      <c r="B101" s="134" t="s">
        <v>532</v>
      </c>
      <c r="C101" s="90" t="s">
        <v>533</v>
      </c>
      <c r="D101" s="135">
        <v>619871</v>
      </c>
    </row>
    <row r="102" spans="2:4" ht="18.75">
      <c r="B102" s="445" t="s">
        <v>436</v>
      </c>
      <c r="C102" s="446"/>
      <c r="D102" s="132">
        <f>SUM(D101)</f>
        <v>619871</v>
      </c>
    </row>
    <row r="103" spans="2:4" ht="18.75">
      <c r="B103" s="134" t="s">
        <v>442</v>
      </c>
      <c r="C103" s="90" t="s">
        <v>534</v>
      </c>
      <c r="D103" s="135">
        <v>656250</v>
      </c>
    </row>
    <row r="104" spans="1:7" s="124" customFormat="1" ht="18.75">
      <c r="A104" s="78"/>
      <c r="B104" s="134"/>
      <c r="C104" s="90" t="s">
        <v>535</v>
      </c>
      <c r="D104" s="135">
        <v>562500</v>
      </c>
      <c r="E104" s="122"/>
      <c r="F104" s="122"/>
      <c r="G104" s="123"/>
    </row>
    <row r="105" spans="1:7" s="143" customFormat="1" ht="18.75">
      <c r="A105" s="140"/>
      <c r="B105" s="134"/>
      <c r="C105" s="90" t="s">
        <v>536</v>
      </c>
      <c r="D105" s="135">
        <f>245878+4918</f>
        <v>250796</v>
      </c>
      <c r="E105" s="141"/>
      <c r="F105" s="141"/>
      <c r="G105" s="142"/>
    </row>
    <row r="106" spans="2:4" ht="18.75">
      <c r="B106" s="134"/>
      <c r="C106" s="90" t="s">
        <v>537</v>
      </c>
      <c r="D106" s="135">
        <v>395043</v>
      </c>
    </row>
    <row r="107" spans="2:4" ht="18.75">
      <c r="B107" s="134"/>
      <c r="C107" s="90" t="s">
        <v>538</v>
      </c>
      <c r="D107" s="135">
        <v>100000</v>
      </c>
    </row>
    <row r="108" spans="1:7" s="98" customFormat="1" ht="18.75">
      <c r="A108" s="78"/>
      <c r="B108" s="445" t="s">
        <v>436</v>
      </c>
      <c r="C108" s="446"/>
      <c r="D108" s="132">
        <f>SUM(D103:D107)</f>
        <v>1964589</v>
      </c>
      <c r="E108" s="97"/>
      <c r="F108" s="97"/>
      <c r="G108" s="136"/>
    </row>
    <row r="109" spans="2:4" ht="19.5" thickBot="1">
      <c r="B109" s="144" t="s">
        <v>444</v>
      </c>
      <c r="C109" s="145"/>
      <c r="D109" s="146">
        <f>D31+D36+D39+D52+D58+D60+D66+D71+D76+D80+D88+D91+D98+D100+D102+D108</f>
        <v>41087402</v>
      </c>
    </row>
    <row r="110" spans="2:7" ht="18.75">
      <c r="B110" s="102"/>
      <c r="C110" s="102"/>
      <c r="D110" s="104"/>
      <c r="G110" s="137"/>
    </row>
    <row r="111" spans="2:4" ht="19.5" thickBot="1">
      <c r="B111" s="116"/>
      <c r="C111" s="116"/>
      <c r="D111" s="117"/>
    </row>
    <row r="112" spans="1:4" ht="20.25" thickBot="1" thickTop="1">
      <c r="A112" s="78" t="s">
        <v>539</v>
      </c>
      <c r="B112" s="147" t="s">
        <v>540</v>
      </c>
      <c r="C112" s="148" t="s">
        <v>5</v>
      </c>
      <c r="D112" s="149" t="s">
        <v>432</v>
      </c>
    </row>
    <row r="113" spans="2:4" ht="18.75">
      <c r="B113" s="150" t="s">
        <v>459</v>
      </c>
      <c r="C113" s="90" t="s">
        <v>541</v>
      </c>
      <c r="D113" s="91">
        <v>8125000</v>
      </c>
    </row>
    <row r="114" spans="2:7" s="98" customFormat="1" ht="24" customHeight="1">
      <c r="B114" s="89"/>
      <c r="C114" s="90" t="s">
        <v>542</v>
      </c>
      <c r="D114" s="91">
        <v>3750000</v>
      </c>
      <c r="E114" s="97"/>
      <c r="F114" s="97"/>
      <c r="G114" s="136"/>
    </row>
    <row r="115" spans="2:4" ht="18.75">
      <c r="B115" s="89"/>
      <c r="C115" s="90" t="s">
        <v>543</v>
      </c>
      <c r="D115" s="91">
        <v>22500000</v>
      </c>
    </row>
    <row r="116" spans="1:7" s="154" customFormat="1" ht="18.75">
      <c r="A116" s="151"/>
      <c r="B116" s="89"/>
      <c r="C116" s="90" t="s">
        <v>543</v>
      </c>
      <c r="D116" s="91">
        <v>18598744</v>
      </c>
      <c r="E116" s="152"/>
      <c r="F116" s="152"/>
      <c r="G116" s="153"/>
    </row>
    <row r="117" spans="1:7" s="154" customFormat="1" ht="19.5" thickBot="1">
      <c r="A117" s="151"/>
      <c r="B117" s="447" t="s">
        <v>436</v>
      </c>
      <c r="C117" s="448"/>
      <c r="D117" s="155">
        <f>SUM(D113:D116)</f>
        <v>52973744</v>
      </c>
      <c r="E117" s="152"/>
      <c r="F117" s="152"/>
      <c r="G117" s="153"/>
    </row>
    <row r="118" spans="1:7" s="154" customFormat="1" ht="20.25" thickBot="1" thickTop="1">
      <c r="A118" s="151"/>
      <c r="B118" s="116"/>
      <c r="C118" s="116"/>
      <c r="D118" s="117"/>
      <c r="E118" s="152"/>
      <c r="F118" s="152"/>
      <c r="G118" s="153"/>
    </row>
    <row r="119" spans="1:7" s="154" customFormat="1" ht="20.25" thickBot="1" thickTop="1">
      <c r="A119" s="78" t="s">
        <v>544</v>
      </c>
      <c r="B119" s="147" t="s">
        <v>545</v>
      </c>
      <c r="C119" s="148" t="s">
        <v>5</v>
      </c>
      <c r="D119" s="149" t="s">
        <v>432</v>
      </c>
      <c r="E119" s="152"/>
      <c r="F119" s="152"/>
      <c r="G119" s="153"/>
    </row>
    <row r="120" spans="2:4" ht="18.75">
      <c r="B120" s="156" t="s">
        <v>546</v>
      </c>
      <c r="C120" s="90" t="s">
        <v>547</v>
      </c>
      <c r="D120" s="91">
        <v>60000</v>
      </c>
    </row>
    <row r="121" spans="1:7" s="79" customFormat="1" ht="18">
      <c r="A121" s="96"/>
      <c r="B121" s="89"/>
      <c r="C121" s="90" t="s">
        <v>548</v>
      </c>
      <c r="D121" s="91">
        <v>102105</v>
      </c>
      <c r="G121" s="131"/>
    </row>
    <row r="122" spans="1:7" s="79" customFormat="1" ht="24.75">
      <c r="A122" s="96"/>
      <c r="B122" s="89"/>
      <c r="C122" s="90" t="s">
        <v>549</v>
      </c>
      <c r="D122" s="91">
        <v>1062500</v>
      </c>
      <c r="G122" s="131"/>
    </row>
    <row r="123" spans="1:7" s="79" customFormat="1" ht="18">
      <c r="A123" s="96"/>
      <c r="B123" s="89"/>
      <c r="C123" s="90" t="s">
        <v>550</v>
      </c>
      <c r="D123" s="91">
        <v>784375</v>
      </c>
      <c r="G123" s="131"/>
    </row>
    <row r="124" spans="1:7" s="79" customFormat="1" ht="24.75">
      <c r="A124" s="96"/>
      <c r="B124" s="89"/>
      <c r="C124" s="90" t="s">
        <v>551</v>
      </c>
      <c r="D124" s="91">
        <v>56875</v>
      </c>
      <c r="G124" s="131"/>
    </row>
    <row r="125" spans="1:7" s="79" customFormat="1" ht="18">
      <c r="A125" s="96"/>
      <c r="B125" s="89"/>
      <c r="C125" s="90" t="s">
        <v>552</v>
      </c>
      <c r="D125" s="91">
        <v>2079700</v>
      </c>
      <c r="G125" s="131"/>
    </row>
    <row r="126" spans="1:7" s="79" customFormat="1" ht="18">
      <c r="A126" s="96"/>
      <c r="B126" s="89"/>
      <c r="C126" s="90" t="s">
        <v>553</v>
      </c>
      <c r="D126" s="91">
        <v>487280</v>
      </c>
      <c r="G126" s="131"/>
    </row>
    <row r="127" spans="1:7" s="79" customFormat="1" ht="18">
      <c r="A127" s="96"/>
      <c r="B127" s="89"/>
      <c r="C127" s="90" t="s">
        <v>554</v>
      </c>
      <c r="D127" s="91">
        <v>68750</v>
      </c>
      <c r="G127" s="131"/>
    </row>
    <row r="128" spans="1:7" s="79" customFormat="1" ht="18">
      <c r="A128" s="96"/>
      <c r="B128" s="89"/>
      <c r="C128" s="90" t="s">
        <v>555</v>
      </c>
      <c r="D128" s="91">
        <v>211000</v>
      </c>
      <c r="G128" s="131"/>
    </row>
    <row r="129" spans="1:7" s="79" customFormat="1" ht="18">
      <c r="A129" s="96"/>
      <c r="B129" s="89"/>
      <c r="C129" s="90" t="s">
        <v>556</v>
      </c>
      <c r="D129" s="91">
        <v>23125</v>
      </c>
      <c r="G129" s="131"/>
    </row>
    <row r="130" spans="1:7" s="154" customFormat="1" ht="25.5">
      <c r="A130" s="151"/>
      <c r="B130" s="89"/>
      <c r="C130" s="90" t="s">
        <v>557</v>
      </c>
      <c r="D130" s="91">
        <v>950000</v>
      </c>
      <c r="G130" s="153"/>
    </row>
    <row r="131" spans="1:7" s="79" customFormat="1" ht="18">
      <c r="A131" s="96"/>
      <c r="B131" s="89"/>
      <c r="C131" s="90" t="s">
        <v>558</v>
      </c>
      <c r="D131" s="91">
        <v>300000</v>
      </c>
      <c r="G131" s="131"/>
    </row>
    <row r="132" spans="2:4" ht="18.75">
      <c r="B132" s="89"/>
      <c r="C132" s="90" t="s">
        <v>559</v>
      </c>
      <c r="D132" s="91">
        <v>1155000</v>
      </c>
    </row>
    <row r="133" spans="1:7" s="98" customFormat="1" ht="25.5">
      <c r="A133" s="78"/>
      <c r="B133" s="89"/>
      <c r="C133" s="90" t="s">
        <v>560</v>
      </c>
      <c r="D133" s="91">
        <v>623725</v>
      </c>
      <c r="E133" s="97"/>
      <c r="F133" s="97"/>
      <c r="G133" s="136"/>
    </row>
    <row r="134" spans="2:4" ht="25.5">
      <c r="B134" s="89"/>
      <c r="C134" s="90" t="s">
        <v>561</v>
      </c>
      <c r="D134" s="91">
        <v>4478150</v>
      </c>
    </row>
    <row r="135" spans="2:7" ht="18.75">
      <c r="B135" s="89"/>
      <c r="C135" s="90" t="s">
        <v>562</v>
      </c>
      <c r="D135" s="91">
        <v>400000</v>
      </c>
      <c r="G135" s="137"/>
    </row>
    <row r="136" spans="1:7" s="79" customFormat="1" ht="24.75">
      <c r="A136" s="96"/>
      <c r="B136" s="89"/>
      <c r="C136" s="90" t="s">
        <v>563</v>
      </c>
      <c r="D136" s="91">
        <v>181250</v>
      </c>
      <c r="G136" s="131"/>
    </row>
    <row r="137" spans="1:7" s="98" customFormat="1" ht="25.5">
      <c r="A137" s="78"/>
      <c r="B137" s="89"/>
      <c r="C137" s="90" t="s">
        <v>564</v>
      </c>
      <c r="D137" s="91">
        <v>344713</v>
      </c>
      <c r="E137" s="97"/>
      <c r="F137" s="97"/>
      <c r="G137" s="136"/>
    </row>
    <row r="138" spans="1:7" s="154" customFormat="1" ht="18.75">
      <c r="A138" s="151"/>
      <c r="B138" s="86"/>
      <c r="C138" s="87" t="s">
        <v>565</v>
      </c>
      <c r="D138" s="88">
        <v>749994</v>
      </c>
      <c r="E138" s="152"/>
      <c r="F138" s="152"/>
      <c r="G138" s="153"/>
    </row>
    <row r="139" spans="1:7" s="79" customFormat="1" ht="18">
      <c r="A139" s="96"/>
      <c r="B139" s="89"/>
      <c r="C139" s="90" t="s">
        <v>566</v>
      </c>
      <c r="D139" s="91">
        <v>577500</v>
      </c>
      <c r="G139" s="131"/>
    </row>
    <row r="140" spans="1:7" s="79" customFormat="1" ht="24.75">
      <c r="A140" s="96"/>
      <c r="B140" s="89"/>
      <c r="C140" s="90" t="s">
        <v>567</v>
      </c>
      <c r="D140" s="91">
        <v>105200</v>
      </c>
      <c r="G140" s="131"/>
    </row>
    <row r="141" spans="1:7" s="79" customFormat="1" ht="18">
      <c r="A141" s="96"/>
      <c r="B141" s="89"/>
      <c r="C141" s="90" t="s">
        <v>568</v>
      </c>
      <c r="D141" s="91">
        <v>684070</v>
      </c>
      <c r="G141" s="131"/>
    </row>
    <row r="142" spans="1:7" s="98" customFormat="1" ht="18.75">
      <c r="A142" s="78"/>
      <c r="B142" s="89"/>
      <c r="C142" s="90" t="s">
        <v>569</v>
      </c>
      <c r="D142" s="91">
        <v>689090</v>
      </c>
      <c r="E142" s="97"/>
      <c r="F142" s="97"/>
      <c r="G142" s="136"/>
    </row>
    <row r="143" spans="1:7" s="79" customFormat="1" ht="18">
      <c r="A143" s="96"/>
      <c r="B143" s="89"/>
      <c r="C143" s="90" t="s">
        <v>570</v>
      </c>
      <c r="D143" s="91">
        <v>68695</v>
      </c>
      <c r="G143" s="131"/>
    </row>
    <row r="144" spans="2:4" ht="18.75">
      <c r="B144" s="89"/>
      <c r="C144" s="90" t="s">
        <v>571</v>
      </c>
      <c r="D144" s="91">
        <v>1265625</v>
      </c>
    </row>
    <row r="145" spans="2:4" ht="18.75">
      <c r="B145" s="89"/>
      <c r="C145" s="90" t="s">
        <v>572</v>
      </c>
      <c r="D145" s="91">
        <v>279000</v>
      </c>
    </row>
    <row r="146" spans="1:7" s="160" customFormat="1" ht="18.75">
      <c r="A146" s="157"/>
      <c r="B146" s="89"/>
      <c r="C146" s="90" t="s">
        <v>573</v>
      </c>
      <c r="D146" s="91">
        <v>1800000</v>
      </c>
      <c r="E146" s="158"/>
      <c r="F146" s="158"/>
      <c r="G146" s="159"/>
    </row>
    <row r="147" spans="1:7" s="160" customFormat="1" ht="25.5">
      <c r="A147" s="157"/>
      <c r="B147" s="89"/>
      <c r="C147" s="90" t="s">
        <v>574</v>
      </c>
      <c r="D147" s="91">
        <v>1037000</v>
      </c>
      <c r="E147" s="158"/>
      <c r="F147" s="158"/>
      <c r="G147" s="159"/>
    </row>
    <row r="148" spans="2:7" s="98" customFormat="1" ht="15">
      <c r="B148" s="89"/>
      <c r="C148" s="90" t="s">
        <v>575</v>
      </c>
      <c r="D148" s="91">
        <v>1126560</v>
      </c>
      <c r="E148" s="97"/>
      <c r="F148" s="97"/>
      <c r="G148" s="136"/>
    </row>
    <row r="149" spans="2:4" ht="25.5">
      <c r="B149" s="89"/>
      <c r="C149" s="90" t="s">
        <v>576</v>
      </c>
      <c r="D149" s="91">
        <v>320000</v>
      </c>
    </row>
    <row r="150" spans="2:4" ht="18.75">
      <c r="B150" s="89"/>
      <c r="C150" s="90" t="s">
        <v>577</v>
      </c>
      <c r="D150" s="91">
        <v>2500000</v>
      </c>
    </row>
    <row r="151" spans="2:7" s="161" customFormat="1" ht="12.75">
      <c r="B151" s="89"/>
      <c r="C151" s="90" t="s">
        <v>578</v>
      </c>
      <c r="D151" s="91">
        <v>459375</v>
      </c>
      <c r="E151" s="162"/>
      <c r="F151" s="162"/>
      <c r="G151" s="163"/>
    </row>
    <row r="152" spans="2:7" s="98" customFormat="1" ht="24.75">
      <c r="B152" s="89"/>
      <c r="C152" s="90" t="s">
        <v>579</v>
      </c>
      <c r="D152" s="91">
        <v>94000</v>
      </c>
      <c r="E152" s="97"/>
      <c r="F152" s="97"/>
      <c r="G152" s="133"/>
    </row>
    <row r="153" spans="2:7" s="110" customFormat="1" ht="15">
      <c r="B153" s="89"/>
      <c r="C153" s="90" t="s">
        <v>580</v>
      </c>
      <c r="D153" s="91">
        <v>42000</v>
      </c>
      <c r="E153" s="109"/>
      <c r="F153" s="109"/>
      <c r="G153" s="164"/>
    </row>
    <row r="154" spans="2:4" ht="18.75">
      <c r="B154" s="89"/>
      <c r="C154" s="90" t="s">
        <v>581</v>
      </c>
      <c r="D154" s="91">
        <v>1500000</v>
      </c>
    </row>
    <row r="155" spans="2:7" s="110" customFormat="1" ht="15">
      <c r="B155" s="89"/>
      <c r="C155" s="90" t="s">
        <v>582</v>
      </c>
      <c r="D155" s="91">
        <v>1087500</v>
      </c>
      <c r="E155" s="109"/>
      <c r="F155" s="109"/>
      <c r="G155" s="164"/>
    </row>
    <row r="156" spans="2:7" ht="18.75">
      <c r="B156" s="89"/>
      <c r="C156" s="90" t="s">
        <v>583</v>
      </c>
      <c r="D156" s="91">
        <v>385000</v>
      </c>
      <c r="G156" s="137"/>
    </row>
    <row r="157" spans="2:7" s="80" customFormat="1" ht="12.75">
      <c r="B157" s="89"/>
      <c r="C157" s="90" t="s">
        <v>584</v>
      </c>
      <c r="D157" s="91">
        <v>30000</v>
      </c>
      <c r="G157" s="131"/>
    </row>
    <row r="158" spans="2:7" s="165" customFormat="1" ht="12.75">
      <c r="B158" s="89"/>
      <c r="C158" s="90" t="s">
        <v>585</v>
      </c>
      <c r="D158" s="91">
        <v>183775</v>
      </c>
      <c r="G158" s="166"/>
    </row>
    <row r="159" spans="2:7" s="98" customFormat="1" ht="15">
      <c r="B159" s="89"/>
      <c r="C159" s="90" t="s">
        <v>586</v>
      </c>
      <c r="D159" s="91">
        <v>1800000</v>
      </c>
      <c r="E159" s="97"/>
      <c r="F159" s="97"/>
      <c r="G159" s="136"/>
    </row>
    <row r="160" spans="2:7" s="98" customFormat="1" ht="15">
      <c r="B160" s="89"/>
      <c r="C160" s="90" t="s">
        <v>587</v>
      </c>
      <c r="D160" s="91">
        <v>3600000</v>
      </c>
      <c r="E160" s="97"/>
      <c r="F160" s="97"/>
      <c r="G160" s="136"/>
    </row>
    <row r="161" spans="2:4" ht="18.75">
      <c r="B161" s="89"/>
      <c r="C161" s="90" t="s">
        <v>588</v>
      </c>
      <c r="D161" s="91">
        <v>336000</v>
      </c>
    </row>
    <row r="162" spans="1:7" s="98" customFormat="1" ht="18.75">
      <c r="A162" s="78"/>
      <c r="B162" s="442" t="s">
        <v>436</v>
      </c>
      <c r="C162" s="443"/>
      <c r="D162" s="167">
        <f>SUM(D120:D161)</f>
        <v>34088932</v>
      </c>
      <c r="E162" s="97"/>
      <c r="F162" s="97"/>
      <c r="G162" s="133"/>
    </row>
    <row r="163" spans="2:7" s="98" customFormat="1" ht="24.75">
      <c r="B163" s="89" t="s">
        <v>589</v>
      </c>
      <c r="C163" s="90" t="s">
        <v>590</v>
      </c>
      <c r="D163" s="91">
        <v>146783</v>
      </c>
      <c r="E163" s="97"/>
      <c r="F163" s="97"/>
      <c r="G163" s="133"/>
    </row>
    <row r="164" spans="2:7" s="98" customFormat="1" ht="15">
      <c r="B164" s="89"/>
      <c r="C164" s="90" t="s">
        <v>591</v>
      </c>
      <c r="D164" s="91">
        <v>205290</v>
      </c>
      <c r="E164" s="97"/>
      <c r="F164" s="97"/>
      <c r="G164" s="136"/>
    </row>
    <row r="165" spans="1:7" s="80" customFormat="1" ht="18.75">
      <c r="A165" s="108"/>
      <c r="B165" s="89"/>
      <c r="C165" s="90" t="s">
        <v>592</v>
      </c>
      <c r="D165" s="91">
        <f>2359728+47195</f>
        <v>2406923</v>
      </c>
      <c r="G165" s="131"/>
    </row>
    <row r="166" spans="1:7" s="98" customFormat="1" ht="18.75">
      <c r="A166" s="78"/>
      <c r="B166" s="442" t="s">
        <v>436</v>
      </c>
      <c r="C166" s="443"/>
      <c r="D166" s="167">
        <f>SUM(D163:D165)</f>
        <v>2758996</v>
      </c>
      <c r="E166" s="97"/>
      <c r="F166" s="97"/>
      <c r="G166" s="133"/>
    </row>
    <row r="167" spans="1:7" s="98" customFormat="1" ht="25.5">
      <c r="A167" s="108"/>
      <c r="B167" s="89" t="s">
        <v>496</v>
      </c>
      <c r="C167" s="90" t="s">
        <v>593</v>
      </c>
      <c r="D167" s="91">
        <v>262200</v>
      </c>
      <c r="E167" s="97"/>
      <c r="F167" s="97"/>
      <c r="G167" s="133"/>
    </row>
    <row r="168" spans="1:7" s="98" customFormat="1" ht="25.5">
      <c r="A168" s="78"/>
      <c r="B168" s="89"/>
      <c r="C168" s="90" t="s">
        <v>594</v>
      </c>
      <c r="D168" s="91">
        <v>206952</v>
      </c>
      <c r="E168" s="97"/>
      <c r="F168" s="97"/>
      <c r="G168" s="136"/>
    </row>
    <row r="169" spans="1:7" s="80" customFormat="1" ht="18.75">
      <c r="A169" s="78"/>
      <c r="B169" s="89"/>
      <c r="C169" s="90" t="s">
        <v>595</v>
      </c>
      <c r="D169" s="91">
        <v>103750</v>
      </c>
      <c r="G169" s="131"/>
    </row>
    <row r="170" spans="2:7" ht="25.5">
      <c r="B170" s="89"/>
      <c r="C170" s="90" t="s">
        <v>596</v>
      </c>
      <c r="D170" s="91">
        <v>1921116</v>
      </c>
      <c r="G170" s="137"/>
    </row>
    <row r="171" spans="2:7" s="80" customFormat="1" ht="12.75">
      <c r="B171" s="89"/>
      <c r="C171" s="90" t="s">
        <v>597</v>
      </c>
      <c r="D171" s="91">
        <v>143594</v>
      </c>
      <c r="G171" s="131"/>
    </row>
    <row r="172" spans="2:4" ht="18.75">
      <c r="B172" s="89"/>
      <c r="C172" s="90" t="s">
        <v>598</v>
      </c>
      <c r="D172" s="91">
        <v>724490</v>
      </c>
    </row>
    <row r="173" spans="2:4" ht="25.5">
      <c r="B173" s="89"/>
      <c r="C173" s="90" t="s">
        <v>599</v>
      </c>
      <c r="D173" s="91">
        <v>2875000</v>
      </c>
    </row>
    <row r="174" spans="2:4" ht="18.75">
      <c r="B174" s="89"/>
      <c r="C174" s="90" t="s">
        <v>600</v>
      </c>
      <c r="D174" s="91">
        <v>3795000</v>
      </c>
    </row>
    <row r="175" spans="2:4" ht="18.75">
      <c r="B175" s="442" t="s">
        <v>436</v>
      </c>
      <c r="C175" s="443"/>
      <c r="D175" s="167">
        <f>SUM(D167:D174)</f>
        <v>10032102</v>
      </c>
    </row>
    <row r="176" spans="2:4" ht="18.75">
      <c r="B176" s="168" t="s">
        <v>601</v>
      </c>
      <c r="C176" s="90" t="s">
        <v>602</v>
      </c>
      <c r="D176" s="91">
        <v>748605</v>
      </c>
    </row>
    <row r="177" spans="2:4" ht="18.75">
      <c r="B177" s="89"/>
      <c r="C177" s="90" t="s">
        <v>603</v>
      </c>
      <c r="D177" s="91">
        <v>497681</v>
      </c>
    </row>
    <row r="178" spans="2:7" s="98" customFormat="1" ht="15">
      <c r="B178" s="89"/>
      <c r="C178" s="90" t="s">
        <v>604</v>
      </c>
      <c r="D178" s="91">
        <v>581670</v>
      </c>
      <c r="E178" s="97"/>
      <c r="F178" s="97"/>
      <c r="G178" s="136"/>
    </row>
    <row r="179" spans="2:7" ht="18.75">
      <c r="B179" s="89"/>
      <c r="C179" s="90" t="s">
        <v>605</v>
      </c>
      <c r="D179" s="91">
        <v>2493569</v>
      </c>
      <c r="G179" s="137"/>
    </row>
    <row r="180" spans="2:7" ht="18.75">
      <c r="B180" s="89"/>
      <c r="C180" s="90" t="s">
        <v>606</v>
      </c>
      <c r="D180" s="91">
        <v>470835</v>
      </c>
      <c r="G180" s="137"/>
    </row>
    <row r="181" spans="2:4" ht="18.75">
      <c r="B181" s="89"/>
      <c r="C181" s="90" t="s">
        <v>607</v>
      </c>
      <c r="D181" s="91">
        <v>2417546</v>
      </c>
    </row>
    <row r="182" spans="2:4" ht="18.75">
      <c r="B182" s="169" t="s">
        <v>436</v>
      </c>
      <c r="C182" s="170"/>
      <c r="D182" s="167">
        <f>SUM(D176:D181)</f>
        <v>7209906</v>
      </c>
    </row>
    <row r="183" spans="2:4" ht="18.75">
      <c r="B183" s="89" t="s">
        <v>442</v>
      </c>
      <c r="C183" s="90" t="s">
        <v>608</v>
      </c>
      <c r="D183" s="91">
        <v>630000</v>
      </c>
    </row>
    <row r="184" spans="2:4" ht="18.75">
      <c r="B184" s="89"/>
      <c r="C184" s="90" t="s">
        <v>609</v>
      </c>
      <c r="D184" s="91">
        <v>480000</v>
      </c>
    </row>
    <row r="185" spans="2:4" ht="18.75">
      <c r="B185" s="169" t="s">
        <v>436</v>
      </c>
      <c r="C185" s="170"/>
      <c r="D185" s="167">
        <f>SUM(D183:D184)</f>
        <v>1110000</v>
      </c>
    </row>
    <row r="186" spans="2:4" ht="19.5" thickBot="1">
      <c r="B186" s="171" t="s">
        <v>444</v>
      </c>
      <c r="C186" s="172"/>
      <c r="D186" s="173">
        <f>D162+D166+D175+D182+D185</f>
        <v>55199936</v>
      </c>
    </row>
    <row r="187" spans="2:4" ht="19.5" thickTop="1">
      <c r="B187" s="174"/>
      <c r="C187" s="174"/>
      <c r="D187" s="175"/>
    </row>
    <row r="188" spans="1:7" s="178" customFormat="1" ht="19.5" thickBot="1">
      <c r="A188" s="78"/>
      <c r="B188" s="116"/>
      <c r="C188" s="116"/>
      <c r="D188" s="117"/>
      <c r="E188" s="176"/>
      <c r="F188" s="176"/>
      <c r="G188" s="177"/>
    </row>
    <row r="189" spans="1:7" s="184" customFormat="1" ht="19.5" thickBot="1">
      <c r="A189" s="78" t="s">
        <v>610</v>
      </c>
      <c r="B189" s="179" t="s">
        <v>446</v>
      </c>
      <c r="C189" s="180" t="s">
        <v>5</v>
      </c>
      <c r="D189" s="181" t="s">
        <v>432</v>
      </c>
      <c r="E189" s="182"/>
      <c r="F189" s="182"/>
      <c r="G189" s="183"/>
    </row>
    <row r="190" spans="2:4" ht="19.5" thickTop="1">
      <c r="B190" s="185" t="s">
        <v>433</v>
      </c>
      <c r="C190" s="90" t="s">
        <v>611</v>
      </c>
      <c r="D190" s="135">
        <v>140250</v>
      </c>
    </row>
    <row r="191" spans="2:7" s="178" customFormat="1" ht="15" thickBot="1">
      <c r="B191" s="186" t="s">
        <v>436</v>
      </c>
      <c r="C191" s="170"/>
      <c r="D191" s="132">
        <f>SUM(D190)</f>
        <v>140250</v>
      </c>
      <c r="E191" s="176"/>
      <c r="F191" s="176"/>
      <c r="G191" s="177"/>
    </row>
    <row r="192" spans="2:4" ht="19.5" thickTop="1">
      <c r="B192" s="187" t="s">
        <v>601</v>
      </c>
      <c r="C192" s="188" t="s">
        <v>612</v>
      </c>
      <c r="D192" s="189">
        <v>801550</v>
      </c>
    </row>
    <row r="193" spans="2:7" s="161" customFormat="1" ht="12.75">
      <c r="B193" s="134"/>
      <c r="C193" s="90" t="s">
        <v>613</v>
      </c>
      <c r="D193" s="135">
        <v>1083875</v>
      </c>
      <c r="E193" s="162"/>
      <c r="F193" s="162"/>
      <c r="G193" s="163"/>
    </row>
    <row r="194" spans="2:4" ht="18.75">
      <c r="B194" s="134"/>
      <c r="C194" s="90" t="s">
        <v>614</v>
      </c>
      <c r="D194" s="135">
        <v>5088750</v>
      </c>
    </row>
    <row r="195" spans="1:7" s="178" customFormat="1" ht="18.75">
      <c r="A195" s="78"/>
      <c r="B195" s="186" t="s">
        <v>436</v>
      </c>
      <c r="C195" s="170"/>
      <c r="D195" s="132">
        <f>SUM(D192:D194)</f>
        <v>6974175</v>
      </c>
      <c r="E195" s="176"/>
      <c r="F195" s="176"/>
      <c r="G195" s="177"/>
    </row>
    <row r="196" spans="2:4" ht="19.5" thickBot="1">
      <c r="B196" s="190" t="s">
        <v>444</v>
      </c>
      <c r="C196" s="191"/>
      <c r="D196" s="192">
        <f>D191+D195</f>
        <v>7114425</v>
      </c>
    </row>
    <row r="197" spans="2:4" ht="19.5" thickBot="1">
      <c r="B197" s="116"/>
      <c r="C197" s="116"/>
      <c r="D197" s="117"/>
    </row>
    <row r="198" spans="1:7" s="161" customFormat="1" ht="20.25" thickBot="1" thickTop="1">
      <c r="A198" s="78" t="s">
        <v>615</v>
      </c>
      <c r="B198" s="193" t="s">
        <v>616</v>
      </c>
      <c r="C198" s="148" t="s">
        <v>5</v>
      </c>
      <c r="D198" s="149" t="s">
        <v>432</v>
      </c>
      <c r="E198" s="162"/>
      <c r="F198" s="162"/>
      <c r="G198" s="163"/>
    </row>
    <row r="199" spans="2:4" ht="19.5" thickTop="1">
      <c r="B199" s="194" t="s">
        <v>520</v>
      </c>
      <c r="C199" s="90" t="s">
        <v>617</v>
      </c>
      <c r="D199" s="195">
        <v>405578</v>
      </c>
    </row>
    <row r="200" spans="2:4" ht="18.75">
      <c r="B200" s="444" t="s">
        <v>436</v>
      </c>
      <c r="C200" s="443"/>
      <c r="D200" s="196">
        <f>SUM(D199)</f>
        <v>405578</v>
      </c>
    </row>
    <row r="201" spans="2:4" ht="18.75">
      <c r="B201" s="134" t="s">
        <v>523</v>
      </c>
      <c r="C201" s="90" t="s">
        <v>618</v>
      </c>
      <c r="D201" s="195">
        <v>5345166</v>
      </c>
    </row>
    <row r="202" spans="2:4" ht="18.75">
      <c r="B202" s="444" t="s">
        <v>436</v>
      </c>
      <c r="C202" s="443"/>
      <c r="D202" s="196">
        <f>SUM(D201)</f>
        <v>5345166</v>
      </c>
    </row>
    <row r="203" spans="2:4" ht="18.75">
      <c r="B203" s="134" t="s">
        <v>619</v>
      </c>
      <c r="C203" s="90" t="s">
        <v>620</v>
      </c>
      <c r="D203" s="195">
        <v>109779</v>
      </c>
    </row>
    <row r="204" spans="1:7" s="95" customFormat="1" ht="18.75">
      <c r="A204" s="78"/>
      <c r="B204" s="444" t="s">
        <v>436</v>
      </c>
      <c r="C204" s="443"/>
      <c r="D204" s="196">
        <f>SUM(D203)</f>
        <v>109779</v>
      </c>
      <c r="E204" s="197"/>
      <c r="F204" s="197"/>
      <c r="G204" s="133"/>
    </row>
    <row r="205" spans="2:7" s="95" customFormat="1" ht="15">
      <c r="B205" s="198" t="s">
        <v>444</v>
      </c>
      <c r="C205" s="93"/>
      <c r="D205" s="199">
        <f>D200+D202+D204</f>
        <v>5860523</v>
      </c>
      <c r="E205" s="197"/>
      <c r="F205" s="197"/>
      <c r="G205" s="133"/>
    </row>
    <row r="206" spans="2:4" ht="19.5" thickBot="1">
      <c r="B206" s="200"/>
      <c r="C206" s="200"/>
      <c r="D206" s="201"/>
    </row>
    <row r="207" spans="1:7" s="161" customFormat="1" ht="31.5" thickBot="1" thickTop="1">
      <c r="A207" s="78" t="s">
        <v>621</v>
      </c>
      <c r="B207" s="202" t="s">
        <v>622</v>
      </c>
      <c r="C207" s="148" t="s">
        <v>5</v>
      </c>
      <c r="D207" s="149" t="s">
        <v>432</v>
      </c>
      <c r="E207" s="162"/>
      <c r="F207" s="162"/>
      <c r="G207" s="163"/>
    </row>
    <row r="208" spans="2:4" ht="26.25" thickTop="1">
      <c r="B208" s="185" t="s">
        <v>546</v>
      </c>
      <c r="C208" s="87" t="s">
        <v>623</v>
      </c>
      <c r="D208" s="203">
        <v>137142840</v>
      </c>
    </row>
    <row r="209" spans="2:7" s="78" customFormat="1" ht="18.75">
      <c r="B209" s="198" t="s">
        <v>436</v>
      </c>
      <c r="C209" s="93"/>
      <c r="D209" s="199">
        <f>SUM(D208)</f>
        <v>137142840</v>
      </c>
      <c r="E209" s="96"/>
      <c r="F209" s="96"/>
      <c r="G209" s="204"/>
    </row>
    <row r="210" spans="2:7" ht="19.5" thickBot="1">
      <c r="B210" s="205"/>
      <c r="C210" s="205"/>
      <c r="D210" s="206"/>
      <c r="G210" s="137"/>
    </row>
    <row r="211" spans="1:4" ht="31.5" thickBot="1" thickTop="1">
      <c r="A211" s="78" t="s">
        <v>624</v>
      </c>
      <c r="B211" s="202" t="s">
        <v>625</v>
      </c>
      <c r="C211" s="148" t="s">
        <v>5</v>
      </c>
      <c r="D211" s="149" t="s">
        <v>432</v>
      </c>
    </row>
    <row r="212" spans="2:4" ht="26.25" thickTop="1">
      <c r="B212" s="134" t="s">
        <v>626</v>
      </c>
      <c r="C212" s="90" t="s">
        <v>627</v>
      </c>
      <c r="D212" s="195">
        <v>78000000</v>
      </c>
    </row>
    <row r="213" spans="2:4" ht="18.75">
      <c r="B213" s="198" t="s">
        <v>436</v>
      </c>
      <c r="C213" s="93"/>
      <c r="D213" s="199">
        <f>SUM(D212)</f>
        <v>78000000</v>
      </c>
    </row>
    <row r="214" spans="2:4" ht="19.5" thickBot="1">
      <c r="B214" s="205"/>
      <c r="C214" s="205"/>
      <c r="D214" s="206"/>
    </row>
    <row r="215" spans="1:4" ht="31.5" thickBot="1" thickTop="1">
      <c r="A215" s="78" t="s">
        <v>628</v>
      </c>
      <c r="B215" s="202" t="s">
        <v>629</v>
      </c>
      <c r="C215" s="148" t="s">
        <v>5</v>
      </c>
      <c r="D215" s="149" t="s">
        <v>432</v>
      </c>
    </row>
    <row r="216" spans="2:4" ht="19.5" thickTop="1">
      <c r="B216" s="134" t="s">
        <v>630</v>
      </c>
      <c r="C216" s="90" t="s">
        <v>631</v>
      </c>
      <c r="D216" s="195">
        <v>4416000</v>
      </c>
    </row>
    <row r="217" spans="2:4" ht="18.75">
      <c r="B217" s="134"/>
      <c r="C217" s="90" t="s">
        <v>632</v>
      </c>
      <c r="D217" s="195">
        <v>4800000</v>
      </c>
    </row>
    <row r="218" spans="2:5" ht="18.75">
      <c r="B218" s="134"/>
      <c r="C218" s="90" t="s">
        <v>633</v>
      </c>
      <c r="D218" s="195">
        <v>1920000</v>
      </c>
      <c r="E218" s="152"/>
    </row>
    <row r="219" spans="2:4" ht="25.5">
      <c r="B219" s="134"/>
      <c r="C219" s="90" t="s">
        <v>634</v>
      </c>
      <c r="D219" s="195">
        <v>1800000</v>
      </c>
    </row>
    <row r="220" spans="2:4" ht="18.75">
      <c r="B220" s="134"/>
      <c r="C220" s="90" t="s">
        <v>635</v>
      </c>
      <c r="D220" s="195">
        <v>8400000</v>
      </c>
    </row>
    <row r="221" spans="2:4" ht="25.5">
      <c r="B221" s="134"/>
      <c r="C221" s="90" t="s">
        <v>636</v>
      </c>
      <c r="D221" s="195">
        <v>7200000</v>
      </c>
    </row>
    <row r="222" spans="2:4" ht="18.75">
      <c r="B222" s="134"/>
      <c r="C222" s="90" t="s">
        <v>637</v>
      </c>
      <c r="D222" s="195">
        <v>384000</v>
      </c>
    </row>
    <row r="223" spans="2:4" ht="18.75">
      <c r="B223" s="134"/>
      <c r="C223" s="90" t="s">
        <v>638</v>
      </c>
      <c r="D223" s="195">
        <v>1920000</v>
      </c>
    </row>
    <row r="224" spans="2:6" ht="26.25" thickBot="1">
      <c r="B224" s="207"/>
      <c r="C224" s="208" t="s">
        <v>639</v>
      </c>
      <c r="D224" s="209">
        <v>192000</v>
      </c>
      <c r="F224" s="210"/>
    </row>
    <row r="225" spans="2:4" ht="19.5" thickBot="1">
      <c r="B225" s="211" t="s">
        <v>436</v>
      </c>
      <c r="C225" s="211"/>
      <c r="D225" s="212">
        <f>SUM(D216:D224)</f>
        <v>31032000</v>
      </c>
    </row>
    <row r="227" spans="1:7" s="79" customFormat="1" ht="19.5" thickBot="1">
      <c r="A227" s="78"/>
      <c r="B227" s="119"/>
      <c r="C227" s="120"/>
      <c r="D227" s="121"/>
      <c r="G227" s="131"/>
    </row>
    <row r="228" spans="1:7" s="79" customFormat="1" ht="20.25" thickBot="1" thickTop="1">
      <c r="A228" s="78" t="s">
        <v>640</v>
      </c>
      <c r="B228" s="213" t="s">
        <v>451</v>
      </c>
      <c r="C228" s="214" t="s">
        <v>5</v>
      </c>
      <c r="D228" s="149" t="s">
        <v>432</v>
      </c>
      <c r="G228" s="131"/>
    </row>
    <row r="229" spans="1:7" s="79" customFormat="1" ht="18.75">
      <c r="A229" s="78"/>
      <c r="B229" s="86" t="s">
        <v>452</v>
      </c>
      <c r="C229" s="87" t="s">
        <v>641</v>
      </c>
      <c r="D229" s="91">
        <v>153000</v>
      </c>
      <c r="G229" s="131"/>
    </row>
    <row r="230" spans="1:7" s="79" customFormat="1" ht="18.75">
      <c r="A230" s="78"/>
      <c r="B230" s="89"/>
      <c r="C230" s="90" t="s">
        <v>642</v>
      </c>
      <c r="D230" s="91">
        <v>462000</v>
      </c>
      <c r="G230" s="131"/>
    </row>
    <row r="231" spans="1:7" s="79" customFormat="1" ht="18.75">
      <c r="A231" s="78"/>
      <c r="B231" s="215" t="s">
        <v>436</v>
      </c>
      <c r="C231" s="216"/>
      <c r="D231" s="217">
        <f>SUM(D229:D230)</f>
        <v>615000</v>
      </c>
      <c r="G231" s="131"/>
    </row>
    <row r="232" spans="1:7" s="79" customFormat="1" ht="18.75">
      <c r="A232" s="78"/>
      <c r="B232" s="89" t="s">
        <v>442</v>
      </c>
      <c r="C232" s="90" t="s">
        <v>643</v>
      </c>
      <c r="D232" s="91">
        <v>70500</v>
      </c>
      <c r="G232" s="131"/>
    </row>
    <row r="233" spans="1:7" s="79" customFormat="1" ht="18">
      <c r="A233" s="96"/>
      <c r="B233" s="215" t="s">
        <v>436</v>
      </c>
      <c r="C233" s="216"/>
      <c r="D233" s="217">
        <f>SUM(D232)</f>
        <v>70500</v>
      </c>
      <c r="G233" s="131"/>
    </row>
    <row r="234" spans="1:7" s="79" customFormat="1" ht="18.75" thickBot="1">
      <c r="A234" s="96"/>
      <c r="B234" s="218" t="s">
        <v>444</v>
      </c>
      <c r="C234" s="219"/>
      <c r="D234" s="220">
        <f>D231+D233</f>
        <v>685500</v>
      </c>
      <c r="G234" s="131"/>
    </row>
    <row r="235" spans="1:7" s="79" customFormat="1" ht="19.5" thickBot="1" thickTop="1">
      <c r="A235" s="96"/>
      <c r="B235" s="221" t="s">
        <v>644</v>
      </c>
      <c r="C235" s="222" t="s">
        <v>5</v>
      </c>
      <c r="D235" s="223" t="s">
        <v>432</v>
      </c>
      <c r="G235" s="131"/>
    </row>
    <row r="236" spans="1:7" s="79" customFormat="1" ht="18.75" thickTop="1">
      <c r="A236" s="96"/>
      <c r="B236" s="86" t="s">
        <v>466</v>
      </c>
      <c r="C236" s="90" t="s">
        <v>645</v>
      </c>
      <c r="D236" s="91">
        <v>181987</v>
      </c>
      <c r="G236" s="131"/>
    </row>
    <row r="237" spans="1:7" s="79" customFormat="1" ht="18">
      <c r="A237" s="96"/>
      <c r="B237" s="89"/>
      <c r="C237" s="90" t="s">
        <v>646</v>
      </c>
      <c r="D237" s="91">
        <v>229999</v>
      </c>
      <c r="G237" s="131"/>
    </row>
    <row r="238" spans="1:7" s="79" customFormat="1" ht="18.75" thickBot="1">
      <c r="A238" s="96"/>
      <c r="B238" s="215" t="s">
        <v>436</v>
      </c>
      <c r="C238" s="216"/>
      <c r="D238" s="217">
        <f>SUM(D236:D237)</f>
        <v>411986</v>
      </c>
      <c r="G238" s="131"/>
    </row>
    <row r="239" spans="1:7" s="79" customFormat="1" ht="19.5" thickBot="1" thickTop="1">
      <c r="A239" s="96"/>
      <c r="B239" s="224" t="s">
        <v>647</v>
      </c>
      <c r="C239" s="225" t="s">
        <v>5</v>
      </c>
      <c r="D239" s="223" t="s">
        <v>432</v>
      </c>
      <c r="G239" s="131"/>
    </row>
    <row r="240" spans="1:7" s="79" customFormat="1" ht="25.5" thickTop="1">
      <c r="A240" s="96"/>
      <c r="B240" s="86" t="s">
        <v>648</v>
      </c>
      <c r="C240" s="87" t="s">
        <v>649</v>
      </c>
      <c r="D240" s="88">
        <v>906212</v>
      </c>
      <c r="G240" s="131"/>
    </row>
    <row r="241" spans="1:7" s="79" customFormat="1" ht="24.75">
      <c r="A241" s="96"/>
      <c r="B241" s="89"/>
      <c r="C241" s="90" t="s">
        <v>650</v>
      </c>
      <c r="D241" s="91">
        <v>293786</v>
      </c>
      <c r="E241" s="226"/>
      <c r="G241" s="131"/>
    </row>
    <row r="242" spans="1:7" s="79" customFormat="1" ht="18.75" thickBot="1">
      <c r="A242" s="96"/>
      <c r="B242" s="215" t="s">
        <v>436</v>
      </c>
      <c r="C242" s="216"/>
      <c r="D242" s="217">
        <f>SUM(D240:D241)</f>
        <v>1199998</v>
      </c>
      <c r="G242" s="131"/>
    </row>
    <row r="243" spans="1:7" s="79" customFormat="1" ht="19.5" thickBot="1" thickTop="1">
      <c r="A243" s="96"/>
      <c r="B243" s="224" t="s">
        <v>651</v>
      </c>
      <c r="C243" s="225" t="s">
        <v>5</v>
      </c>
      <c r="D243" s="223" t="s">
        <v>432</v>
      </c>
      <c r="G243" s="131"/>
    </row>
    <row r="244" spans="1:7" s="79" customFormat="1" ht="18.75" thickTop="1">
      <c r="A244" s="96"/>
      <c r="B244" s="86" t="s">
        <v>523</v>
      </c>
      <c r="C244" s="90" t="s">
        <v>652</v>
      </c>
      <c r="D244" s="91">
        <v>170124</v>
      </c>
      <c r="G244" s="131"/>
    </row>
    <row r="245" spans="1:7" s="79" customFormat="1" ht="18">
      <c r="A245" s="96"/>
      <c r="B245" s="215" t="s">
        <v>436</v>
      </c>
      <c r="C245" s="216"/>
      <c r="D245" s="217">
        <f>SUM(D244)</f>
        <v>170124</v>
      </c>
      <c r="E245" s="226"/>
      <c r="G245" s="131"/>
    </row>
    <row r="246" spans="1:7" s="79" customFormat="1" ht="18">
      <c r="A246" s="96"/>
      <c r="B246" s="89" t="s">
        <v>653</v>
      </c>
      <c r="C246" s="90" t="s">
        <v>654</v>
      </c>
      <c r="D246" s="91">
        <v>460425</v>
      </c>
      <c r="G246" s="131"/>
    </row>
    <row r="247" spans="1:7" s="79" customFormat="1" ht="18">
      <c r="A247" s="96"/>
      <c r="B247" s="89"/>
      <c r="C247" s="90" t="s">
        <v>655</v>
      </c>
      <c r="D247" s="91">
        <v>1381275</v>
      </c>
      <c r="E247" s="226"/>
      <c r="G247" s="131"/>
    </row>
    <row r="248" spans="1:7" s="79" customFormat="1" ht="18.75" thickBot="1">
      <c r="A248" s="96"/>
      <c r="B248" s="227" t="s">
        <v>436</v>
      </c>
      <c r="C248" s="228"/>
      <c r="D248" s="229">
        <f>SUM(D246:D247)</f>
        <v>1841700</v>
      </c>
      <c r="G248" s="131"/>
    </row>
    <row r="249" spans="1:7" s="79" customFormat="1" ht="18.75" thickBot="1">
      <c r="A249" s="96"/>
      <c r="B249" s="230" t="s">
        <v>444</v>
      </c>
      <c r="C249" s="231"/>
      <c r="D249" s="232">
        <f>D245+D248</f>
        <v>2011824</v>
      </c>
      <c r="G249" s="131"/>
    </row>
    <row r="250" spans="1:7" s="79" customFormat="1" ht="20.25" thickBot="1" thickTop="1">
      <c r="A250" s="96"/>
      <c r="B250" s="435" t="s">
        <v>656</v>
      </c>
      <c r="C250" s="436"/>
      <c r="D250" s="233">
        <f>D234+D238+D242+D249</f>
        <v>4309308</v>
      </c>
      <c r="G250" s="131"/>
    </row>
    <row r="251" spans="1:7" s="79" customFormat="1" ht="19.5" thickTop="1">
      <c r="A251" s="96"/>
      <c r="B251" s="234"/>
      <c r="C251" s="234"/>
      <c r="D251" s="104"/>
      <c r="G251" s="131"/>
    </row>
    <row r="252" spans="1:7" s="79" customFormat="1" ht="18">
      <c r="A252" s="96"/>
      <c r="B252" s="119"/>
      <c r="C252" s="120"/>
      <c r="D252" s="121"/>
      <c r="G252" s="131"/>
    </row>
    <row r="253" spans="1:7" s="79" customFormat="1" ht="19.5" thickBot="1">
      <c r="A253" s="78" t="s">
        <v>657</v>
      </c>
      <c r="B253" s="437" t="s">
        <v>658</v>
      </c>
      <c r="C253" s="437"/>
      <c r="D253" s="437"/>
      <c r="G253" s="131"/>
    </row>
    <row r="254" spans="1:7" s="79" customFormat="1" ht="20.25" thickBot="1" thickTop="1">
      <c r="A254" s="78" t="s">
        <v>659</v>
      </c>
      <c r="B254" s="235" t="s">
        <v>660</v>
      </c>
      <c r="C254" s="148" t="s">
        <v>5</v>
      </c>
      <c r="D254" s="149" t="s">
        <v>432</v>
      </c>
      <c r="G254" s="131"/>
    </row>
    <row r="255" spans="1:7" s="79" customFormat="1" ht="26.25" thickTop="1">
      <c r="A255" s="78"/>
      <c r="B255" s="194" t="s">
        <v>511</v>
      </c>
      <c r="C255" s="87" t="s">
        <v>661</v>
      </c>
      <c r="D255" s="236">
        <v>61680176</v>
      </c>
      <c r="F255" s="226"/>
      <c r="G255" s="131"/>
    </row>
    <row r="256" spans="1:7" s="79" customFormat="1" ht="18">
      <c r="A256" s="96"/>
      <c r="B256" s="134"/>
      <c r="C256" s="90" t="s">
        <v>662</v>
      </c>
      <c r="D256" s="135">
        <v>24294103</v>
      </c>
      <c r="G256" s="131"/>
    </row>
    <row r="257" spans="1:7" s="79" customFormat="1" ht="25.5">
      <c r="A257" s="78"/>
      <c r="B257" s="134"/>
      <c r="C257" s="90" t="s">
        <v>663</v>
      </c>
      <c r="D257" s="135">
        <v>5757973</v>
      </c>
      <c r="E257" s="226"/>
      <c r="G257" s="131"/>
    </row>
    <row r="258" spans="1:7" s="79" customFormat="1" ht="24.75">
      <c r="A258" s="96"/>
      <c r="B258" s="134"/>
      <c r="C258" s="90" t="s">
        <v>664</v>
      </c>
      <c r="D258" s="135">
        <v>37244067</v>
      </c>
      <c r="E258" s="226"/>
      <c r="G258" s="131"/>
    </row>
    <row r="259" spans="1:7" s="79" customFormat="1" ht="18">
      <c r="A259" s="96"/>
      <c r="B259" s="134"/>
      <c r="C259" s="90" t="s">
        <v>665</v>
      </c>
      <c r="D259" s="135">
        <v>3755897</v>
      </c>
      <c r="E259" s="226"/>
      <c r="G259" s="131"/>
    </row>
    <row r="260" spans="1:7" s="79" customFormat="1" ht="15.75" customHeight="1">
      <c r="A260" s="96"/>
      <c r="B260" s="237" t="s">
        <v>436</v>
      </c>
      <c r="C260" s="238"/>
      <c r="D260" s="239">
        <f>SUM(D255:D259)</f>
        <v>132732216</v>
      </c>
      <c r="F260" s="226"/>
      <c r="G260" s="131"/>
    </row>
    <row r="261" spans="1:7" s="240" customFormat="1" ht="24.75">
      <c r="A261" s="115"/>
      <c r="B261" s="194" t="s">
        <v>666</v>
      </c>
      <c r="C261" s="90" t="s">
        <v>667</v>
      </c>
      <c r="D261" s="135">
        <v>9535822</v>
      </c>
      <c r="F261" s="241"/>
      <c r="G261" s="166"/>
    </row>
    <row r="262" spans="1:7" s="240" customFormat="1" ht="18">
      <c r="A262" s="115"/>
      <c r="B262" s="194"/>
      <c r="C262" s="90" t="s">
        <v>668</v>
      </c>
      <c r="D262" s="135">
        <f>2814901+435187</f>
        <v>3250088</v>
      </c>
      <c r="F262" s="241"/>
      <c r="G262" s="166"/>
    </row>
    <row r="263" spans="1:7" s="240" customFormat="1" ht="18">
      <c r="A263" s="115"/>
      <c r="B263" s="194"/>
      <c r="C263" s="90" t="s">
        <v>669</v>
      </c>
      <c r="D263" s="135">
        <f>26214179+4052741</f>
        <v>30266920</v>
      </c>
      <c r="E263" s="241"/>
      <c r="F263" s="241"/>
      <c r="G263" s="166"/>
    </row>
    <row r="264" spans="1:7" s="240" customFormat="1" ht="18">
      <c r="A264" s="115"/>
      <c r="B264" s="194"/>
      <c r="C264" s="90" t="s">
        <v>668</v>
      </c>
      <c r="D264" s="135">
        <f>8629266+1334094</f>
        <v>9963360</v>
      </c>
      <c r="F264" s="241"/>
      <c r="G264" s="166"/>
    </row>
    <row r="265" spans="1:7" s="240" customFormat="1" ht="18">
      <c r="A265" s="115"/>
      <c r="B265" s="194"/>
      <c r="C265" s="90" t="s">
        <v>668</v>
      </c>
      <c r="D265" s="135">
        <f>3294811+509381</f>
        <v>3804192</v>
      </c>
      <c r="F265" s="241"/>
      <c r="G265" s="166"/>
    </row>
    <row r="266" spans="1:7" s="240" customFormat="1" ht="18">
      <c r="A266" s="115"/>
      <c r="B266" s="134"/>
      <c r="C266" s="90" t="s">
        <v>670</v>
      </c>
      <c r="D266" s="135">
        <f>2473082+382341</f>
        <v>2855423</v>
      </c>
      <c r="F266" s="241"/>
      <c r="G266" s="166"/>
    </row>
    <row r="267" spans="1:7" s="240" customFormat="1" ht="18">
      <c r="A267" s="115"/>
      <c r="B267" s="194"/>
      <c r="C267" s="90" t="s">
        <v>671</v>
      </c>
      <c r="D267" s="135">
        <v>2203200</v>
      </c>
      <c r="F267" s="241"/>
      <c r="G267" s="166"/>
    </row>
    <row r="268" spans="1:7" s="79" customFormat="1" ht="18">
      <c r="A268" s="96"/>
      <c r="B268" s="194"/>
      <c r="C268" s="90" t="s">
        <v>672</v>
      </c>
      <c r="D268" s="135">
        <f>123830915+19144394</f>
        <v>142975309</v>
      </c>
      <c r="G268" s="131"/>
    </row>
    <row r="269" spans="1:7" s="79" customFormat="1" ht="18.75" thickBot="1">
      <c r="A269" s="96"/>
      <c r="B269" s="134"/>
      <c r="C269" s="90" t="s">
        <v>668</v>
      </c>
      <c r="D269" s="135">
        <f>16687467+2579901</f>
        <v>19267368</v>
      </c>
      <c r="G269" s="153"/>
    </row>
    <row r="270" spans="1:7" s="79" customFormat="1" ht="19.5" thickBot="1" thickTop="1">
      <c r="A270" s="96"/>
      <c r="B270" s="242" t="s">
        <v>436</v>
      </c>
      <c r="C270" s="242"/>
      <c r="D270" s="243">
        <f>SUM(D261:D269)</f>
        <v>224121682</v>
      </c>
      <c r="G270" s="153"/>
    </row>
    <row r="271" spans="1:7" s="79" customFormat="1" ht="19.5" thickBot="1" thickTop="1">
      <c r="A271" s="96"/>
      <c r="B271" s="242" t="s">
        <v>673</v>
      </c>
      <c r="C271" s="242"/>
      <c r="D271" s="243">
        <f>D260+D270</f>
        <v>356853898</v>
      </c>
      <c r="G271" s="153"/>
    </row>
    <row r="272" spans="1:7" s="79" customFormat="1" ht="19.5" thickBot="1" thickTop="1">
      <c r="A272" s="96"/>
      <c r="B272" s="119"/>
      <c r="C272" s="120"/>
      <c r="D272" s="121"/>
      <c r="G272" s="153"/>
    </row>
    <row r="273" spans="1:7" s="79" customFormat="1" ht="20.25" thickBot="1" thickTop="1">
      <c r="A273" s="78" t="s">
        <v>674</v>
      </c>
      <c r="B273" s="244" t="s">
        <v>675</v>
      </c>
      <c r="C273" s="148" t="s">
        <v>5</v>
      </c>
      <c r="D273" s="149" t="s">
        <v>432</v>
      </c>
      <c r="G273" s="131"/>
    </row>
    <row r="274" spans="1:7" s="79" customFormat="1" ht="24.75">
      <c r="A274" s="96"/>
      <c r="B274" s="194" t="s">
        <v>676</v>
      </c>
      <c r="C274" s="90" t="s">
        <v>677</v>
      </c>
      <c r="D274" s="135">
        <v>24004916</v>
      </c>
      <c r="G274" s="131"/>
    </row>
    <row r="275" spans="1:7" s="79" customFormat="1" ht="18">
      <c r="A275" s="96"/>
      <c r="B275" s="134"/>
      <c r="C275" s="90" t="s">
        <v>678</v>
      </c>
      <c r="D275" s="135">
        <v>30600000</v>
      </c>
      <c r="G275" s="131"/>
    </row>
    <row r="276" spans="1:7" s="79" customFormat="1" ht="18">
      <c r="A276" s="96"/>
      <c r="B276" s="245" t="s">
        <v>436</v>
      </c>
      <c r="C276" s="238"/>
      <c r="D276" s="239">
        <f>SUM(D274:D275)</f>
        <v>54604916</v>
      </c>
      <c r="G276" s="131"/>
    </row>
    <row r="277" spans="1:7" s="79" customFormat="1" ht="18">
      <c r="A277" s="96"/>
      <c r="B277" s="246" t="s">
        <v>433</v>
      </c>
      <c r="C277" s="90" t="s">
        <v>679</v>
      </c>
      <c r="D277" s="135">
        <v>728159</v>
      </c>
      <c r="E277" s="226"/>
      <c r="G277" s="131"/>
    </row>
    <row r="278" spans="1:7" s="79" customFormat="1" ht="18">
      <c r="A278" s="96"/>
      <c r="B278" s="134"/>
      <c r="C278" s="90" t="s">
        <v>680</v>
      </c>
      <c r="D278" s="135">
        <v>142474</v>
      </c>
      <c r="G278" s="131"/>
    </row>
    <row r="279" spans="1:7" s="79" customFormat="1" ht="18">
      <c r="A279" s="96"/>
      <c r="B279" s="134"/>
      <c r="C279" s="90" t="s">
        <v>681</v>
      </c>
      <c r="D279" s="135">
        <v>414640</v>
      </c>
      <c r="G279" s="131"/>
    </row>
    <row r="280" spans="1:7" s="79" customFormat="1" ht="18">
      <c r="A280" s="96"/>
      <c r="B280" s="134"/>
      <c r="C280" s="90" t="s">
        <v>682</v>
      </c>
      <c r="D280" s="135">
        <v>1307003</v>
      </c>
      <c r="G280" s="131"/>
    </row>
    <row r="281" spans="1:7" s="79" customFormat="1" ht="18">
      <c r="A281" s="96"/>
      <c r="B281" s="134"/>
      <c r="C281" s="90" t="s">
        <v>683</v>
      </c>
      <c r="D281" s="135">
        <v>902587</v>
      </c>
      <c r="G281" s="131"/>
    </row>
    <row r="282" spans="1:7" s="79" customFormat="1" ht="18">
      <c r="A282" s="96"/>
      <c r="B282" s="134"/>
      <c r="C282" s="90" t="s">
        <v>684</v>
      </c>
      <c r="D282" s="135">
        <v>1498422</v>
      </c>
      <c r="G282" s="131"/>
    </row>
    <row r="283" spans="1:7" s="79" customFormat="1" ht="18">
      <c r="A283" s="96"/>
      <c r="B283" s="134"/>
      <c r="C283" s="90" t="s">
        <v>685</v>
      </c>
      <c r="D283" s="135">
        <v>3924617</v>
      </c>
      <c r="G283" s="131"/>
    </row>
    <row r="284" spans="1:7" s="79" customFormat="1" ht="18">
      <c r="A284" s="96"/>
      <c r="B284" s="134"/>
      <c r="C284" s="90" t="s">
        <v>686</v>
      </c>
      <c r="D284" s="135">
        <v>2266804</v>
      </c>
      <c r="G284" s="131"/>
    </row>
    <row r="285" spans="1:7" s="79" customFormat="1" ht="18">
      <c r="A285" s="96"/>
      <c r="B285" s="134"/>
      <c r="C285" s="90" t="s">
        <v>687</v>
      </c>
      <c r="D285" s="135">
        <v>1771465</v>
      </c>
      <c r="E285" s="226"/>
      <c r="G285" s="131"/>
    </row>
    <row r="286" spans="2:4" ht="18.75">
      <c r="B286" s="134"/>
      <c r="C286" s="90" t="s">
        <v>688</v>
      </c>
      <c r="D286" s="135">
        <v>200175</v>
      </c>
    </row>
    <row r="287" spans="1:7" s="161" customFormat="1" ht="18.75">
      <c r="A287" s="140"/>
      <c r="B287" s="134"/>
      <c r="C287" s="90" t="s">
        <v>689</v>
      </c>
      <c r="D287" s="135">
        <v>856162</v>
      </c>
      <c r="E287" s="162"/>
      <c r="F287" s="162"/>
      <c r="G287" s="163"/>
    </row>
    <row r="288" spans="2:4" ht="18.75">
      <c r="B288" s="134"/>
      <c r="C288" s="90" t="s">
        <v>690</v>
      </c>
      <c r="D288" s="135">
        <v>1575298</v>
      </c>
    </row>
    <row r="289" spans="2:4" ht="18.75">
      <c r="B289" s="134"/>
      <c r="C289" s="90" t="s">
        <v>691</v>
      </c>
      <c r="D289" s="135">
        <v>48119</v>
      </c>
    </row>
    <row r="290" spans="2:4" ht="18.75">
      <c r="B290" s="134"/>
      <c r="C290" s="90" t="s">
        <v>692</v>
      </c>
      <c r="D290" s="135">
        <v>20489</v>
      </c>
    </row>
    <row r="291" spans="2:4" ht="18.75">
      <c r="B291" s="134"/>
      <c r="C291" s="90" t="s">
        <v>693</v>
      </c>
      <c r="D291" s="135">
        <v>1084155</v>
      </c>
    </row>
    <row r="292" spans="2:4" ht="18.75">
      <c r="B292" s="134"/>
      <c r="C292" s="90" t="s">
        <v>694</v>
      </c>
      <c r="D292" s="135">
        <v>336073</v>
      </c>
    </row>
    <row r="293" spans="2:4" ht="18.75">
      <c r="B293" s="134"/>
      <c r="C293" s="90" t="s">
        <v>695</v>
      </c>
      <c r="D293" s="135">
        <v>96238</v>
      </c>
    </row>
    <row r="294" spans="2:4" ht="18.75">
      <c r="B294" s="134"/>
      <c r="C294" s="90" t="s">
        <v>696</v>
      </c>
      <c r="D294" s="135">
        <v>1021190</v>
      </c>
    </row>
    <row r="295" spans="2:7" s="80" customFormat="1" ht="15">
      <c r="B295" s="245" t="s">
        <v>436</v>
      </c>
      <c r="C295" s="247"/>
      <c r="D295" s="239">
        <f>SUM(D277:D294)</f>
        <v>18194070</v>
      </c>
      <c r="G295" s="137"/>
    </row>
    <row r="296" spans="2:7" s="248" customFormat="1" ht="12">
      <c r="B296" s="134" t="s">
        <v>697</v>
      </c>
      <c r="C296" s="90" t="s">
        <v>698</v>
      </c>
      <c r="D296" s="135">
        <v>116348</v>
      </c>
      <c r="G296" s="249"/>
    </row>
    <row r="297" spans="2:7" s="248" customFormat="1" ht="12">
      <c r="B297" s="194"/>
      <c r="C297" s="90" t="s">
        <v>699</v>
      </c>
      <c r="D297" s="135">
        <v>889805</v>
      </c>
      <c r="G297" s="249"/>
    </row>
    <row r="298" spans="1:7" s="79" customFormat="1" ht="18.75">
      <c r="A298" s="78"/>
      <c r="B298" s="194"/>
      <c r="C298" s="90" t="s">
        <v>700</v>
      </c>
      <c r="D298" s="135">
        <v>345095</v>
      </c>
      <c r="G298" s="131"/>
    </row>
    <row r="299" spans="2:7" s="80" customFormat="1" ht="12">
      <c r="B299" s="194"/>
      <c r="C299" s="90" t="s">
        <v>701</v>
      </c>
      <c r="D299" s="135">
        <v>1062879</v>
      </c>
      <c r="G299" s="137"/>
    </row>
    <row r="300" spans="2:7" s="248" customFormat="1" ht="12">
      <c r="B300" s="194"/>
      <c r="C300" s="90" t="s">
        <v>702</v>
      </c>
      <c r="D300" s="135">
        <v>1045602</v>
      </c>
      <c r="G300" s="249"/>
    </row>
    <row r="301" spans="2:4" ht="18.75">
      <c r="B301" s="194"/>
      <c r="C301" s="90" t="s">
        <v>703</v>
      </c>
      <c r="D301" s="135">
        <v>52253</v>
      </c>
    </row>
    <row r="302" spans="2:7" s="80" customFormat="1" ht="12">
      <c r="B302" s="194"/>
      <c r="C302" s="90" t="s">
        <v>704</v>
      </c>
      <c r="D302" s="135">
        <v>6311</v>
      </c>
      <c r="G302" s="137"/>
    </row>
    <row r="303" spans="1:7" s="79" customFormat="1" ht="18.75">
      <c r="A303" s="78"/>
      <c r="B303" s="194"/>
      <c r="C303" s="90" t="s">
        <v>705</v>
      </c>
      <c r="D303" s="135">
        <v>4016</v>
      </c>
      <c r="G303" s="131"/>
    </row>
    <row r="304" spans="2:7" s="250" customFormat="1" ht="15.75">
      <c r="B304" s="194"/>
      <c r="C304" s="90" t="s">
        <v>706</v>
      </c>
      <c r="D304" s="135">
        <v>5176500</v>
      </c>
      <c r="G304" s="251"/>
    </row>
    <row r="305" spans="2:4" ht="18.75">
      <c r="B305" s="194"/>
      <c r="C305" s="208" t="s">
        <v>707</v>
      </c>
      <c r="D305" s="252">
        <v>642960</v>
      </c>
    </row>
    <row r="306" spans="2:4" ht="18.75">
      <c r="B306" s="245" t="s">
        <v>436</v>
      </c>
      <c r="C306" s="247"/>
      <c r="D306" s="239">
        <f>SUM(D296:D305)</f>
        <v>9341769</v>
      </c>
    </row>
    <row r="307" spans="2:7" ht="18.75">
      <c r="B307" s="253" t="s">
        <v>708</v>
      </c>
      <c r="C307" s="90" t="s">
        <v>709</v>
      </c>
      <c r="D307" s="254">
        <v>96238</v>
      </c>
      <c r="G307" s="137"/>
    </row>
    <row r="308" spans="2:4" ht="18.75">
      <c r="B308" s="253"/>
      <c r="C308" s="90" t="s">
        <v>710</v>
      </c>
      <c r="D308" s="254">
        <v>229689</v>
      </c>
    </row>
    <row r="309" spans="2:7" s="250" customFormat="1" ht="15.75">
      <c r="B309" s="253"/>
      <c r="C309" s="90" t="s">
        <v>711</v>
      </c>
      <c r="D309" s="254">
        <v>206379</v>
      </c>
      <c r="G309" s="251"/>
    </row>
    <row r="310" spans="2:4" ht="18.75">
      <c r="B310" s="253"/>
      <c r="C310" s="90" t="s">
        <v>712</v>
      </c>
      <c r="D310" s="254">
        <v>17844</v>
      </c>
    </row>
    <row r="311" spans="2:4" ht="18.75">
      <c r="B311" s="253"/>
      <c r="C311" s="90" t="s">
        <v>713</v>
      </c>
      <c r="D311" s="254">
        <v>2265113</v>
      </c>
    </row>
    <row r="312" spans="2:4" ht="18.75">
      <c r="B312" s="253"/>
      <c r="C312" s="255" t="s">
        <v>714</v>
      </c>
      <c r="D312" s="254">
        <v>118414</v>
      </c>
    </row>
    <row r="313" spans="2:4" ht="18.75">
      <c r="B313" s="253"/>
      <c r="C313" s="255" t="s">
        <v>715</v>
      </c>
      <c r="D313" s="254">
        <v>419529</v>
      </c>
    </row>
    <row r="314" spans="2:4" ht="18.75">
      <c r="B314" s="134"/>
      <c r="C314" s="90" t="s">
        <v>716</v>
      </c>
      <c r="D314" s="135">
        <v>444715</v>
      </c>
    </row>
    <row r="315" spans="2:4" ht="18.75">
      <c r="B315" s="134"/>
      <c r="C315" s="90" t="s">
        <v>717</v>
      </c>
      <c r="D315" s="135">
        <v>114699</v>
      </c>
    </row>
    <row r="316" spans="1:7" s="79" customFormat="1" ht="18.75">
      <c r="A316" s="78"/>
      <c r="B316" s="134"/>
      <c r="C316" s="90" t="s">
        <v>718</v>
      </c>
      <c r="D316" s="135">
        <v>98389</v>
      </c>
      <c r="G316" s="131"/>
    </row>
    <row r="317" spans="1:7" s="79" customFormat="1" ht="18.75">
      <c r="A317" s="78"/>
      <c r="B317" s="134"/>
      <c r="C317" s="90" t="s">
        <v>719</v>
      </c>
      <c r="D317" s="135">
        <v>1569094</v>
      </c>
      <c r="G317" s="131"/>
    </row>
    <row r="318" spans="1:7" s="79" customFormat="1" ht="18.75">
      <c r="A318" s="78"/>
      <c r="B318" s="134"/>
      <c r="C318" s="90" t="s">
        <v>720</v>
      </c>
      <c r="D318" s="135">
        <v>1242044</v>
      </c>
      <c r="G318" s="131"/>
    </row>
    <row r="319" spans="1:7" s="79" customFormat="1" ht="18.75">
      <c r="A319" s="78"/>
      <c r="B319" s="134"/>
      <c r="C319" s="90" t="s">
        <v>721</v>
      </c>
      <c r="D319" s="135">
        <v>38908</v>
      </c>
      <c r="G319" s="131"/>
    </row>
    <row r="320" spans="1:7" s="79" customFormat="1" ht="18.75">
      <c r="A320" s="78"/>
      <c r="B320" s="134"/>
      <c r="C320" s="90" t="s">
        <v>722</v>
      </c>
      <c r="D320" s="135">
        <v>187021</v>
      </c>
      <c r="G320" s="131"/>
    </row>
    <row r="321" spans="1:7" s="79" customFormat="1" ht="18.75">
      <c r="A321" s="78"/>
      <c r="B321" s="134"/>
      <c r="C321" s="90" t="s">
        <v>723</v>
      </c>
      <c r="D321" s="135">
        <v>233070</v>
      </c>
      <c r="G321" s="131"/>
    </row>
    <row r="322" spans="1:7" s="79" customFormat="1" ht="18.75">
      <c r="A322" s="78"/>
      <c r="B322" s="134"/>
      <c r="C322" s="90" t="s">
        <v>724</v>
      </c>
      <c r="D322" s="135">
        <v>3905820</v>
      </c>
      <c r="G322" s="131"/>
    </row>
    <row r="323" spans="1:7" s="79" customFormat="1" ht="18.75">
      <c r="A323" s="78"/>
      <c r="B323" s="134"/>
      <c r="C323" s="90" t="s">
        <v>725</v>
      </c>
      <c r="D323" s="135">
        <v>196419</v>
      </c>
      <c r="G323" s="131"/>
    </row>
    <row r="324" spans="1:7" s="79" customFormat="1" ht="18.75">
      <c r="A324" s="78"/>
      <c r="B324" s="134"/>
      <c r="C324" s="90" t="s">
        <v>679</v>
      </c>
      <c r="D324" s="135">
        <v>756563</v>
      </c>
      <c r="G324" s="131"/>
    </row>
    <row r="325" spans="1:7" s="79" customFormat="1" ht="18.75">
      <c r="A325" s="78"/>
      <c r="B325" s="134"/>
      <c r="C325" s="90" t="s">
        <v>726</v>
      </c>
      <c r="D325" s="135">
        <v>1021190</v>
      </c>
      <c r="G325" s="131"/>
    </row>
    <row r="326" spans="1:7" s="79" customFormat="1" ht="18.75">
      <c r="A326" s="78"/>
      <c r="B326" s="134"/>
      <c r="C326" s="90" t="s">
        <v>683</v>
      </c>
      <c r="D326" s="135">
        <v>902587</v>
      </c>
      <c r="G326" s="131"/>
    </row>
    <row r="327" spans="1:7" s="79" customFormat="1" ht="18.75">
      <c r="A327" s="78"/>
      <c r="B327" s="134"/>
      <c r="C327" s="90" t="s">
        <v>727</v>
      </c>
      <c r="D327" s="135">
        <v>6279385</v>
      </c>
      <c r="G327" s="131"/>
    </row>
    <row r="328" spans="1:7" s="79" customFormat="1" ht="18.75">
      <c r="A328" s="78"/>
      <c r="B328" s="134"/>
      <c r="C328" s="90" t="s">
        <v>728</v>
      </c>
      <c r="D328" s="135">
        <v>3626886</v>
      </c>
      <c r="G328" s="131"/>
    </row>
    <row r="329" spans="1:7" s="79" customFormat="1" ht="18.75">
      <c r="A329" s="78"/>
      <c r="B329" s="134"/>
      <c r="C329" s="90" t="s">
        <v>729</v>
      </c>
      <c r="D329" s="135">
        <v>3171156</v>
      </c>
      <c r="G329" s="131"/>
    </row>
    <row r="330" spans="1:7" s="79" customFormat="1" ht="19.5" thickBot="1">
      <c r="A330" s="78"/>
      <c r="B330" s="207"/>
      <c r="C330" s="208" t="s">
        <v>730</v>
      </c>
      <c r="D330" s="252">
        <v>1568403</v>
      </c>
      <c r="G330" s="131"/>
    </row>
    <row r="331" spans="1:7" s="79" customFormat="1" ht="20.25" thickBot="1" thickTop="1">
      <c r="A331" s="78"/>
      <c r="B331" s="242" t="s">
        <v>436</v>
      </c>
      <c r="C331" s="256"/>
      <c r="D331" s="243">
        <f>SUM(D307:D330)</f>
        <v>28709555</v>
      </c>
      <c r="G331" s="131"/>
    </row>
    <row r="332" spans="1:7" s="79" customFormat="1" ht="20.25" thickBot="1" thickTop="1">
      <c r="A332" s="78"/>
      <c r="B332" s="242" t="s">
        <v>731</v>
      </c>
      <c r="C332" s="242"/>
      <c r="D332" s="243">
        <f>D276+D295+D306+D331</f>
        <v>110850310</v>
      </c>
      <c r="G332" s="131"/>
    </row>
    <row r="333" spans="1:7" s="79" customFormat="1" ht="19.5" thickTop="1">
      <c r="A333" s="78"/>
      <c r="B333" s="116"/>
      <c r="C333" s="116"/>
      <c r="D333" s="117"/>
      <c r="G333" s="131"/>
    </row>
    <row r="334" spans="1:7" s="79" customFormat="1" ht="19.5" thickBot="1">
      <c r="A334" s="78"/>
      <c r="B334" s="119"/>
      <c r="C334" s="120"/>
      <c r="D334" s="121"/>
      <c r="G334" s="131"/>
    </row>
    <row r="335" spans="1:7" s="79" customFormat="1" ht="20.25" thickBot="1" thickTop="1">
      <c r="A335" s="78" t="s">
        <v>732</v>
      </c>
      <c r="B335" s="235" t="s">
        <v>733</v>
      </c>
      <c r="C335" s="148" t="s">
        <v>5</v>
      </c>
      <c r="D335" s="149" t="s">
        <v>432</v>
      </c>
      <c r="G335" s="131"/>
    </row>
    <row r="336" spans="1:7" s="79" customFormat="1" ht="19.5" thickTop="1">
      <c r="A336" s="78"/>
      <c r="B336" s="194" t="s">
        <v>505</v>
      </c>
      <c r="C336" s="87" t="s">
        <v>734</v>
      </c>
      <c r="D336" s="236">
        <v>89300</v>
      </c>
      <c r="G336" s="131"/>
    </row>
    <row r="337" spans="1:7" s="79" customFormat="1" ht="18.75">
      <c r="A337" s="78"/>
      <c r="B337" s="134"/>
      <c r="C337" s="90" t="s">
        <v>735</v>
      </c>
      <c r="D337" s="135">
        <v>90155</v>
      </c>
      <c r="G337" s="131"/>
    </row>
    <row r="338" spans="1:7" s="79" customFormat="1" ht="18.75">
      <c r="A338" s="78"/>
      <c r="B338" s="134"/>
      <c r="C338" s="90" t="s">
        <v>735</v>
      </c>
      <c r="D338" s="135">
        <v>90155</v>
      </c>
      <c r="G338" s="131"/>
    </row>
    <row r="339" spans="1:7" s="79" customFormat="1" ht="18.75">
      <c r="A339" s="78"/>
      <c r="B339" s="134"/>
      <c r="C339" s="90" t="s">
        <v>736</v>
      </c>
      <c r="D339" s="135">
        <v>90155</v>
      </c>
      <c r="G339" s="131"/>
    </row>
    <row r="340" spans="1:7" s="79" customFormat="1" ht="18.75">
      <c r="A340" s="78"/>
      <c r="B340" s="134"/>
      <c r="C340" s="90" t="s">
        <v>735</v>
      </c>
      <c r="D340" s="135">
        <v>90155</v>
      </c>
      <c r="G340" s="131"/>
    </row>
    <row r="341" spans="1:7" s="79" customFormat="1" ht="19.5" thickBot="1">
      <c r="A341" s="78"/>
      <c r="B341" s="207"/>
      <c r="C341" s="208" t="s">
        <v>737</v>
      </c>
      <c r="D341" s="252">
        <v>90155</v>
      </c>
      <c r="G341" s="131"/>
    </row>
    <row r="342" spans="1:7" s="79" customFormat="1" ht="20.25" thickBot="1" thickTop="1">
      <c r="A342" s="140"/>
      <c r="B342" s="242" t="s">
        <v>436</v>
      </c>
      <c r="C342" s="242"/>
      <c r="D342" s="243">
        <f>SUM(D336:D341)</f>
        <v>540075</v>
      </c>
      <c r="G342" s="131"/>
    </row>
    <row r="343" spans="1:7" s="79" customFormat="1" ht="20.25" thickBot="1" thickTop="1">
      <c r="A343" s="140"/>
      <c r="B343" s="174"/>
      <c r="C343" s="174"/>
      <c r="D343" s="175"/>
      <c r="G343" s="131"/>
    </row>
    <row r="344" spans="1:7" s="79" customFormat="1" ht="20.25" thickBot="1" thickTop="1">
      <c r="A344" s="78" t="s">
        <v>738</v>
      </c>
      <c r="B344" s="257" t="s">
        <v>739</v>
      </c>
      <c r="C344" s="258" t="s">
        <v>5</v>
      </c>
      <c r="D344" s="259" t="s">
        <v>432</v>
      </c>
      <c r="G344" s="131"/>
    </row>
    <row r="345" spans="1:7" s="79" customFormat="1" ht="19.5" thickBot="1">
      <c r="A345" s="78"/>
      <c r="B345" s="260" t="s">
        <v>648</v>
      </c>
      <c r="C345" s="261" t="s">
        <v>740</v>
      </c>
      <c r="D345" s="252">
        <v>2400000</v>
      </c>
      <c r="G345" s="131"/>
    </row>
    <row r="346" spans="1:7" s="79" customFormat="1" ht="20.25" thickBot="1" thickTop="1">
      <c r="A346" s="140"/>
      <c r="B346" s="242" t="s">
        <v>436</v>
      </c>
      <c r="C346" s="242"/>
      <c r="D346" s="243">
        <f>SUM(D345)</f>
        <v>2400000</v>
      </c>
      <c r="G346" s="131"/>
    </row>
    <row r="347" spans="1:7" s="79" customFormat="1" ht="20.25" thickBot="1" thickTop="1">
      <c r="A347" s="78"/>
      <c r="B347" s="119"/>
      <c r="C347" s="120"/>
      <c r="D347" s="121"/>
      <c r="G347" s="131"/>
    </row>
    <row r="348" spans="1:7" s="79" customFormat="1" ht="20.25" thickBot="1" thickTop="1">
      <c r="A348" s="78" t="s">
        <v>741</v>
      </c>
      <c r="B348" s="235" t="s">
        <v>742</v>
      </c>
      <c r="C348" s="148" t="s">
        <v>5</v>
      </c>
      <c r="D348" s="149" t="s">
        <v>432</v>
      </c>
      <c r="G348" s="131"/>
    </row>
    <row r="349" spans="1:7" s="79" customFormat="1" ht="18.75" thickTop="1">
      <c r="A349" s="96"/>
      <c r="B349" s="194" t="s">
        <v>743</v>
      </c>
      <c r="C349" s="87" t="s">
        <v>744</v>
      </c>
      <c r="D349" s="135">
        <v>67210</v>
      </c>
      <c r="G349" s="131"/>
    </row>
    <row r="350" spans="1:7" s="79" customFormat="1" ht="18.75" thickBot="1">
      <c r="A350" s="96"/>
      <c r="B350" s="207"/>
      <c r="C350" s="208" t="s">
        <v>745</v>
      </c>
      <c r="D350" s="252">
        <v>258552</v>
      </c>
      <c r="G350" s="131"/>
    </row>
    <row r="351" spans="1:7" s="79" customFormat="1" ht="20.25" thickBot="1" thickTop="1">
      <c r="A351" s="78"/>
      <c r="B351" s="262" t="s">
        <v>436</v>
      </c>
      <c r="C351" s="262"/>
      <c r="D351" s="263">
        <f>SUM(D349:D350)</f>
        <v>325762</v>
      </c>
      <c r="G351" s="131"/>
    </row>
    <row r="352" spans="1:7" s="79" customFormat="1" ht="20.25" thickBot="1" thickTop="1">
      <c r="A352" s="78"/>
      <c r="B352" s="119"/>
      <c r="C352" s="120"/>
      <c r="D352" s="121"/>
      <c r="G352" s="131"/>
    </row>
    <row r="353" spans="1:7" s="79" customFormat="1" ht="20.25" thickBot="1" thickTop="1">
      <c r="A353" s="78" t="s">
        <v>746</v>
      </c>
      <c r="B353" s="235" t="s">
        <v>747</v>
      </c>
      <c r="C353" s="148" t="s">
        <v>5</v>
      </c>
      <c r="D353" s="149" t="s">
        <v>432</v>
      </c>
      <c r="G353" s="131"/>
    </row>
    <row r="354" spans="1:7" s="79" customFormat="1" ht="26.25" thickTop="1">
      <c r="A354" s="78"/>
      <c r="B354" s="194" t="s">
        <v>748</v>
      </c>
      <c r="C354" s="87" t="s">
        <v>749</v>
      </c>
      <c r="D354" s="135">
        <v>308600</v>
      </c>
      <c r="G354" s="131"/>
    </row>
    <row r="355" spans="1:7" s="79" customFormat="1" ht="19.5" thickBot="1">
      <c r="A355" s="78"/>
      <c r="B355" s="134"/>
      <c r="C355" s="90" t="s">
        <v>750</v>
      </c>
      <c r="D355" s="135">
        <v>12081250</v>
      </c>
      <c r="G355" s="131"/>
    </row>
    <row r="356" spans="1:7" s="79" customFormat="1" ht="20.25" thickBot="1" thickTop="1">
      <c r="A356" s="78"/>
      <c r="B356" s="262" t="s">
        <v>436</v>
      </c>
      <c r="C356" s="262"/>
      <c r="D356" s="263">
        <f>SUM(D354:D355)</f>
        <v>12389850</v>
      </c>
      <c r="G356" s="131"/>
    </row>
    <row r="357" spans="1:7" s="79" customFormat="1" ht="20.25" thickBot="1" thickTop="1">
      <c r="A357" s="78"/>
      <c r="B357" s="438" t="s">
        <v>751</v>
      </c>
      <c r="C357" s="439"/>
      <c r="D357" s="233">
        <f>D271+D332+D342+D346+D351+D356</f>
        <v>483359895</v>
      </c>
      <c r="G357" s="131"/>
    </row>
    <row r="358" spans="1:7" s="79" customFormat="1" ht="20.25" thickBot="1" thickTop="1">
      <c r="A358" s="78"/>
      <c r="B358" s="440" t="s">
        <v>752</v>
      </c>
      <c r="C358" s="441"/>
      <c r="D358" s="264">
        <f>D109+D117+D186+D196+D205+D209+D213+D225+D250+D357</f>
        <v>896080073</v>
      </c>
      <c r="G358" s="131"/>
    </row>
    <row r="359" spans="1:7" s="79" customFormat="1" ht="19.5" thickTop="1">
      <c r="A359" s="78"/>
      <c r="B359" s="119"/>
      <c r="C359" s="120"/>
      <c r="D359" s="121"/>
      <c r="G359" s="131"/>
    </row>
  </sheetData>
  <sheetProtection password="F415" sheet="1" formatCells="0" formatColumns="0" formatRows="0" insertColumns="0" insertRows="0" insertHyperlinks="0" deleteColumns="0" deleteRows="0"/>
  <mergeCells count="29">
    <mergeCell ref="B28:D28"/>
    <mergeCell ref="B31:C31"/>
    <mergeCell ref="B36:C36"/>
    <mergeCell ref="B39:C39"/>
    <mergeCell ref="B52:C52"/>
    <mergeCell ref="B58:C58"/>
    <mergeCell ref="B60:C60"/>
    <mergeCell ref="B66:C66"/>
    <mergeCell ref="B71:C71"/>
    <mergeCell ref="B76:C76"/>
    <mergeCell ref="B80:C80"/>
    <mergeCell ref="B88:C88"/>
    <mergeCell ref="B204:C204"/>
    <mergeCell ref="B91:C91"/>
    <mergeCell ref="B98:C98"/>
    <mergeCell ref="B100:C100"/>
    <mergeCell ref="B102:C102"/>
    <mergeCell ref="B108:C108"/>
    <mergeCell ref="B117:C117"/>
    <mergeCell ref="B250:C250"/>
    <mergeCell ref="B253:D253"/>
    <mergeCell ref="B357:C357"/>
    <mergeCell ref="B358:C358"/>
    <mergeCell ref="B1:D1"/>
    <mergeCell ref="B162:C162"/>
    <mergeCell ref="B166:C166"/>
    <mergeCell ref="B175:C175"/>
    <mergeCell ref="B200:C200"/>
    <mergeCell ref="B202:C202"/>
  </mergeCells>
  <printOptions horizontalCentered="1"/>
  <pageMargins left="0.2362204724409449" right="0.2362204724409449" top="0.7086614173228347" bottom="0.7086614173228347" header="0.35433070866141736" footer="0.31496062992125984"/>
  <pageSetup fitToHeight="7" horizontalDpi="600" verticalDpi="600" orientation="portrait" paperSize="9" scale="73" r:id="rId1"/>
  <headerFooter alignWithMargins="0">
    <oddHeader>&amp;LMgSzH&amp;R4/a. sz. melléklet</oddHeader>
    <oddFooter>&amp;L&amp;P</oddFooter>
  </headerFooter>
  <rowBreaks count="6" manualBreakCount="6">
    <brk id="26" max="255" man="1"/>
    <brk id="118" max="3" man="1"/>
    <brk id="162" max="3" man="1"/>
    <brk id="214" max="3" man="1"/>
    <brk id="252" max="3" man="1"/>
    <brk id="306" max="3" man="1"/>
  </rowBreaks>
</worksheet>
</file>

<file path=xl/worksheets/sheet6.xml><?xml version="1.0" encoding="utf-8"?>
<worksheet xmlns="http://schemas.openxmlformats.org/spreadsheetml/2006/main" xmlns:r="http://schemas.openxmlformats.org/officeDocument/2006/relationships">
  <dimension ref="A1:G112"/>
  <sheetViews>
    <sheetView zoomScalePageLayoutView="0" workbookViewId="0" topLeftCell="A27">
      <selection activeCell="E27" sqref="E27"/>
    </sheetView>
  </sheetViews>
  <sheetFormatPr defaultColWidth="9.140625" defaultRowHeight="15"/>
  <cols>
    <col min="1" max="1" width="6.57421875" style="265" bestFit="1" customWidth="1"/>
    <col min="2" max="2" width="53.57421875" style="267" customWidth="1"/>
    <col min="3" max="3" width="39.57421875" style="267" customWidth="1"/>
    <col min="4" max="4" width="17.8515625" style="268" customWidth="1"/>
    <col min="5" max="16384" width="9.140625" style="269" customWidth="1"/>
  </cols>
  <sheetData>
    <row r="1" spans="1:2" ht="19.5" thickBot="1">
      <c r="A1" s="265" t="s">
        <v>753</v>
      </c>
      <c r="B1" s="266" t="s">
        <v>754</v>
      </c>
    </row>
    <row r="2" spans="1:4" ht="19.5" thickBot="1">
      <c r="A2" s="265" t="s">
        <v>755</v>
      </c>
      <c r="B2" s="270" t="s">
        <v>431</v>
      </c>
      <c r="C2" s="271" t="s">
        <v>5</v>
      </c>
      <c r="D2" s="272" t="s">
        <v>432</v>
      </c>
    </row>
    <row r="3" spans="2:4" ht="18.75">
      <c r="B3" s="273" t="s">
        <v>756</v>
      </c>
      <c r="C3" s="274"/>
      <c r="D3" s="275"/>
    </row>
    <row r="4" spans="2:4" ht="18.75">
      <c r="B4" s="276" t="s">
        <v>757</v>
      </c>
      <c r="C4" s="277" t="s">
        <v>758</v>
      </c>
      <c r="D4" s="278">
        <v>491300</v>
      </c>
    </row>
    <row r="5" spans="2:4" ht="27">
      <c r="B5" s="276" t="s">
        <v>759</v>
      </c>
      <c r="C5" s="277" t="s">
        <v>760</v>
      </c>
      <c r="D5" s="278">
        <f>186000+46500</f>
        <v>232500</v>
      </c>
    </row>
    <row r="6" spans="2:4" ht="27">
      <c r="B6" s="276" t="s">
        <v>761</v>
      </c>
      <c r="C6" s="277" t="s">
        <v>762</v>
      </c>
      <c r="D6" s="278">
        <f>179654+44913+16959+4240</f>
        <v>245766</v>
      </c>
    </row>
    <row r="7" spans="1:4" s="283" customFormat="1" ht="18.75">
      <c r="A7" s="279"/>
      <c r="B7" s="280" t="s">
        <v>763</v>
      </c>
      <c r="C7" s="281"/>
      <c r="D7" s="282">
        <f>SUM(D4+D5+D6)</f>
        <v>969566</v>
      </c>
    </row>
    <row r="8" spans="2:4" ht="18.75">
      <c r="B8" s="284" t="s">
        <v>764</v>
      </c>
      <c r="C8" s="285"/>
      <c r="D8" s="286"/>
    </row>
    <row r="9" spans="2:4" ht="27">
      <c r="B9" s="276" t="s">
        <v>765</v>
      </c>
      <c r="C9" s="277" t="s">
        <v>766</v>
      </c>
      <c r="D9" s="278">
        <f>91910+22978</f>
        <v>114888</v>
      </c>
    </row>
    <row r="10" spans="2:4" ht="18.75">
      <c r="B10" s="276"/>
      <c r="C10" s="277" t="s">
        <v>767</v>
      </c>
      <c r="D10" s="278">
        <v>224593</v>
      </c>
    </row>
    <row r="11" spans="1:4" s="283" customFormat="1" ht="18.75">
      <c r="A11" s="279"/>
      <c r="B11" s="280" t="s">
        <v>768</v>
      </c>
      <c r="C11" s="281"/>
      <c r="D11" s="282">
        <f>SUM(D9:D10)</f>
        <v>339481</v>
      </c>
    </row>
    <row r="12" spans="2:4" ht="18.75">
      <c r="B12" s="284" t="s">
        <v>769</v>
      </c>
      <c r="C12" s="285"/>
      <c r="D12" s="286"/>
    </row>
    <row r="13" spans="2:4" ht="27">
      <c r="B13" s="276" t="s">
        <v>770</v>
      </c>
      <c r="C13" s="277" t="s">
        <v>771</v>
      </c>
      <c r="D13" s="278">
        <f>208000+41600</f>
        <v>249600</v>
      </c>
    </row>
    <row r="14" spans="2:4" ht="18.75">
      <c r="B14" s="280" t="s">
        <v>772</v>
      </c>
      <c r="C14" s="281"/>
      <c r="D14" s="282">
        <f>SUM(D13)</f>
        <v>249600</v>
      </c>
    </row>
    <row r="15" spans="2:4" ht="18.75">
      <c r="B15" s="284" t="s">
        <v>773</v>
      </c>
      <c r="C15" s="285"/>
      <c r="D15" s="286"/>
    </row>
    <row r="16" spans="1:4" s="283" customFormat="1" ht="27">
      <c r="A16" s="279"/>
      <c r="B16" s="276" t="s">
        <v>774</v>
      </c>
      <c r="C16" s="277" t="s">
        <v>775</v>
      </c>
      <c r="D16" s="278">
        <v>16305</v>
      </c>
    </row>
    <row r="17" spans="2:4" ht="18.75">
      <c r="B17" s="287"/>
      <c r="C17" s="277" t="s">
        <v>776</v>
      </c>
      <c r="D17" s="278">
        <v>68750</v>
      </c>
    </row>
    <row r="18" spans="2:4" ht="27">
      <c r="B18" s="287"/>
      <c r="C18" s="277" t="s">
        <v>777</v>
      </c>
      <c r="D18" s="278">
        <v>119070</v>
      </c>
    </row>
    <row r="19" spans="2:4" ht="18.75">
      <c r="B19" s="280" t="s">
        <v>778</v>
      </c>
      <c r="C19" s="281"/>
      <c r="D19" s="282">
        <f>SUM(D16:D18)</f>
        <v>204125</v>
      </c>
    </row>
    <row r="20" spans="2:4" ht="18.75">
      <c r="B20" s="284" t="s">
        <v>779</v>
      </c>
      <c r="C20" s="285"/>
      <c r="D20" s="286"/>
    </row>
    <row r="21" spans="1:4" s="283" customFormat="1" ht="27">
      <c r="A21" s="279"/>
      <c r="B21" s="276" t="s">
        <v>780</v>
      </c>
      <c r="C21" s="277" t="s">
        <v>781</v>
      </c>
      <c r="D21" s="278">
        <v>179880</v>
      </c>
    </row>
    <row r="22" spans="2:4" ht="27">
      <c r="B22" s="276" t="s">
        <v>782</v>
      </c>
      <c r="C22" s="277" t="s">
        <v>783</v>
      </c>
      <c r="D22" s="278">
        <v>315973</v>
      </c>
    </row>
    <row r="23" spans="2:4" ht="27">
      <c r="B23" s="276"/>
      <c r="C23" s="277" t="s">
        <v>784</v>
      </c>
      <c r="D23" s="278">
        <f>117540+7670</f>
        <v>125210</v>
      </c>
    </row>
    <row r="24" spans="2:4" ht="18.75">
      <c r="B24" s="280" t="s">
        <v>785</v>
      </c>
      <c r="C24" s="281"/>
      <c r="D24" s="282">
        <f>SUM(D21:D23)</f>
        <v>621063</v>
      </c>
    </row>
    <row r="25" spans="2:4" ht="18.75">
      <c r="B25" s="284" t="s">
        <v>786</v>
      </c>
      <c r="C25" s="285"/>
      <c r="D25" s="286"/>
    </row>
    <row r="26" spans="2:4" ht="27">
      <c r="B26" s="276" t="s">
        <v>787</v>
      </c>
      <c r="C26" s="277" t="s">
        <v>788</v>
      </c>
      <c r="D26" s="278">
        <v>85000</v>
      </c>
    </row>
    <row r="27" spans="2:4" ht="27">
      <c r="B27" s="287"/>
      <c r="C27" s="277" t="s">
        <v>789</v>
      </c>
      <c r="D27" s="278">
        <v>119900</v>
      </c>
    </row>
    <row r="28" spans="1:4" s="283" customFormat="1" ht="18.75">
      <c r="A28" s="279"/>
      <c r="B28" s="287" t="s">
        <v>790</v>
      </c>
      <c r="C28" s="277" t="s">
        <v>791</v>
      </c>
      <c r="D28" s="278">
        <v>596604</v>
      </c>
    </row>
    <row r="29" spans="2:4" ht="18.75">
      <c r="B29" s="287" t="s">
        <v>792</v>
      </c>
      <c r="C29" s="277" t="s">
        <v>793</v>
      </c>
      <c r="D29" s="278">
        <v>43125</v>
      </c>
    </row>
    <row r="30" spans="2:4" ht="18.75">
      <c r="B30" s="287" t="s">
        <v>794</v>
      </c>
      <c r="C30" s="277" t="s">
        <v>793</v>
      </c>
      <c r="D30" s="278">
        <v>43125</v>
      </c>
    </row>
    <row r="31" spans="2:4" ht="18.75">
      <c r="B31" s="280" t="s">
        <v>795</v>
      </c>
      <c r="C31" s="281"/>
      <c r="D31" s="282">
        <f>SUM(D26:D30)</f>
        <v>887754</v>
      </c>
    </row>
    <row r="32" spans="2:4" ht="18.75">
      <c r="B32" s="284" t="s">
        <v>796</v>
      </c>
      <c r="C32" s="285"/>
      <c r="D32" s="286"/>
    </row>
    <row r="33" spans="2:4" ht="27">
      <c r="B33" s="276" t="s">
        <v>797</v>
      </c>
      <c r="C33" s="277" t="s">
        <v>798</v>
      </c>
      <c r="D33" s="278">
        <v>512237</v>
      </c>
    </row>
    <row r="34" spans="1:4" s="283" customFormat="1" ht="27">
      <c r="A34" s="279"/>
      <c r="B34" s="276" t="s">
        <v>799</v>
      </c>
      <c r="C34" s="277" t="s">
        <v>800</v>
      </c>
      <c r="D34" s="278">
        <f>48655+3644</f>
        <v>52299</v>
      </c>
    </row>
    <row r="35" spans="2:4" ht="27">
      <c r="B35" s="276"/>
      <c r="C35" s="277" t="s">
        <v>801</v>
      </c>
      <c r="D35" s="278">
        <v>55064</v>
      </c>
    </row>
    <row r="36" spans="2:4" ht="27">
      <c r="B36" s="276"/>
      <c r="C36" s="277" t="s">
        <v>802</v>
      </c>
      <c r="D36" s="278">
        <v>78446</v>
      </c>
    </row>
    <row r="37" spans="2:4" ht="18.75">
      <c r="B37" s="280" t="s">
        <v>803</v>
      </c>
      <c r="C37" s="281"/>
      <c r="D37" s="282">
        <f>SUM(D33:D36)</f>
        <v>698046</v>
      </c>
    </row>
    <row r="38" spans="1:4" s="283" customFormat="1" ht="18.75">
      <c r="A38" s="279"/>
      <c r="B38" s="284" t="s">
        <v>804</v>
      </c>
      <c r="C38" s="285"/>
      <c r="D38" s="286"/>
    </row>
    <row r="39" spans="2:4" ht="27">
      <c r="B39" s="276" t="s">
        <v>805</v>
      </c>
      <c r="C39" s="277" t="s">
        <v>806</v>
      </c>
      <c r="D39" s="278">
        <v>187500</v>
      </c>
    </row>
    <row r="40" spans="2:4" ht="27">
      <c r="B40" s="276" t="s">
        <v>807</v>
      </c>
      <c r="C40" s="277" t="s">
        <v>806</v>
      </c>
      <c r="D40" s="278">
        <v>187500</v>
      </c>
    </row>
    <row r="41" spans="2:4" ht="18.75">
      <c r="B41" s="280" t="s">
        <v>808</v>
      </c>
      <c r="C41" s="281"/>
      <c r="D41" s="282">
        <f>SUM(D39:D40)</f>
        <v>375000</v>
      </c>
    </row>
    <row r="42" spans="2:4" ht="18.75">
      <c r="B42" s="284" t="s">
        <v>809</v>
      </c>
      <c r="C42" s="285"/>
      <c r="D42" s="286"/>
    </row>
    <row r="43" spans="1:4" s="283" customFormat="1" ht="27">
      <c r="A43" s="279"/>
      <c r="B43" s="276" t="s">
        <v>810</v>
      </c>
      <c r="C43" s="277" t="s">
        <v>811</v>
      </c>
      <c r="D43" s="278">
        <v>114750</v>
      </c>
    </row>
    <row r="44" spans="2:4" ht="27">
      <c r="B44" s="287"/>
      <c r="C44" s="277" t="s">
        <v>812</v>
      </c>
      <c r="D44" s="278">
        <f>90250+2707</f>
        <v>92957</v>
      </c>
    </row>
    <row r="45" spans="2:4" ht="18.75">
      <c r="B45" s="280" t="s">
        <v>813</v>
      </c>
      <c r="C45" s="281"/>
      <c r="D45" s="282">
        <f>SUM(D43:D44)</f>
        <v>207707</v>
      </c>
    </row>
    <row r="46" spans="1:4" s="283" customFormat="1" ht="18.75">
      <c r="A46" s="279"/>
      <c r="B46" s="284" t="s">
        <v>814</v>
      </c>
      <c r="C46" s="285"/>
      <c r="D46" s="286"/>
    </row>
    <row r="47" spans="2:4" ht="18.75">
      <c r="B47" s="276" t="s">
        <v>815</v>
      </c>
      <c r="C47" s="277" t="s">
        <v>816</v>
      </c>
      <c r="D47" s="278">
        <v>1799860</v>
      </c>
    </row>
    <row r="48" spans="2:4" ht="27">
      <c r="B48" s="276" t="s">
        <v>817</v>
      </c>
      <c r="C48" s="277" t="s">
        <v>818</v>
      </c>
      <c r="D48" s="278">
        <f>193700+38740</f>
        <v>232440</v>
      </c>
    </row>
    <row r="49" spans="1:4" s="283" customFormat="1" ht="27">
      <c r="A49" s="279"/>
      <c r="B49" s="276" t="s">
        <v>819</v>
      </c>
      <c r="C49" s="277" t="s">
        <v>820</v>
      </c>
      <c r="D49" s="278">
        <v>191724</v>
      </c>
    </row>
    <row r="50" spans="2:4" ht="27">
      <c r="B50" s="276" t="s">
        <v>821</v>
      </c>
      <c r="C50" s="277" t="s">
        <v>822</v>
      </c>
      <c r="D50" s="278">
        <f>1047497+209499</f>
        <v>1256996</v>
      </c>
    </row>
    <row r="51" spans="1:4" s="283" customFormat="1" ht="18.75">
      <c r="A51" s="279"/>
      <c r="B51" s="280" t="s">
        <v>823</v>
      </c>
      <c r="C51" s="281"/>
      <c r="D51" s="282">
        <f>SUM(D47:D50)</f>
        <v>3481020</v>
      </c>
    </row>
    <row r="52" spans="1:4" s="283" customFormat="1" ht="18.75">
      <c r="A52" s="279"/>
      <c r="B52" s="284" t="s">
        <v>824</v>
      </c>
      <c r="C52" s="285"/>
      <c r="D52" s="286"/>
    </row>
    <row r="53" spans="2:4" ht="27">
      <c r="B53" s="276" t="s">
        <v>825</v>
      </c>
      <c r="C53" s="277" t="s">
        <v>826</v>
      </c>
      <c r="D53" s="278">
        <f>115519+28880</f>
        <v>144399</v>
      </c>
    </row>
    <row r="54" spans="2:4" ht="18.75">
      <c r="B54" s="280" t="s">
        <v>827</v>
      </c>
      <c r="C54" s="281"/>
      <c r="D54" s="282">
        <f>SUM(D53:D53)</f>
        <v>144399</v>
      </c>
    </row>
    <row r="55" spans="2:4" ht="18.75">
      <c r="B55" s="284" t="s">
        <v>828</v>
      </c>
      <c r="C55" s="285"/>
      <c r="D55" s="286"/>
    </row>
    <row r="56" spans="2:4" ht="27">
      <c r="B56" s="276" t="s">
        <v>829</v>
      </c>
      <c r="C56" s="277" t="s">
        <v>830</v>
      </c>
      <c r="D56" s="278">
        <v>204000</v>
      </c>
    </row>
    <row r="57" spans="1:4" s="283" customFormat="1" ht="18.75">
      <c r="A57" s="279"/>
      <c r="B57" s="280" t="s">
        <v>831</v>
      </c>
      <c r="C57" s="281"/>
      <c r="D57" s="282">
        <f>SUM(D56)</f>
        <v>204000</v>
      </c>
    </row>
    <row r="58" spans="2:4" ht="18.75">
      <c r="B58" s="284" t="s">
        <v>832</v>
      </c>
      <c r="C58" s="285"/>
      <c r="D58" s="286"/>
    </row>
    <row r="59" spans="2:4" ht="27">
      <c r="B59" s="276" t="s">
        <v>833</v>
      </c>
      <c r="C59" s="277" t="s">
        <v>834</v>
      </c>
      <c r="D59" s="278">
        <v>169588</v>
      </c>
    </row>
    <row r="60" spans="2:4" ht="27">
      <c r="B60" s="287"/>
      <c r="C60" s="277" t="s">
        <v>835</v>
      </c>
      <c r="D60" s="278">
        <v>1045466</v>
      </c>
    </row>
    <row r="61" spans="2:4" ht="19.5" thickBot="1">
      <c r="B61" s="288" t="s">
        <v>836</v>
      </c>
      <c r="C61" s="289"/>
      <c r="D61" s="290">
        <f>SUM(D59:D60)</f>
        <v>1215054</v>
      </c>
    </row>
    <row r="62" spans="2:4" ht="19.5" thickBot="1">
      <c r="B62" s="291" t="s">
        <v>837</v>
      </c>
      <c r="C62" s="292"/>
      <c r="D62" s="293">
        <f>D7+D11+D14+D19+D24+D31+D37+D41+D45+D51+D54+D57+D61</f>
        <v>9596815</v>
      </c>
    </row>
    <row r="63" spans="1:4" s="283" customFormat="1" ht="19.5" thickBot="1">
      <c r="A63" s="279"/>
      <c r="B63" s="267"/>
      <c r="C63" s="267"/>
      <c r="D63" s="268"/>
    </row>
    <row r="64" spans="1:4" ht="19.5" thickBot="1">
      <c r="A64" s="265" t="s">
        <v>838</v>
      </c>
      <c r="B64" s="294" t="s">
        <v>839</v>
      </c>
      <c r="C64" s="295" t="s">
        <v>5</v>
      </c>
      <c r="D64" s="296" t="s">
        <v>432</v>
      </c>
    </row>
    <row r="65" spans="2:4" ht="18.75">
      <c r="B65" s="297" t="s">
        <v>769</v>
      </c>
      <c r="C65" s="298"/>
      <c r="D65" s="299"/>
    </row>
    <row r="66" spans="2:4" ht="18.75">
      <c r="B66" s="300" t="s">
        <v>840</v>
      </c>
      <c r="C66" s="301" t="s">
        <v>841</v>
      </c>
      <c r="D66" s="302">
        <f>1183140+236628</f>
        <v>1419768</v>
      </c>
    </row>
    <row r="67" spans="2:4" ht="18.75">
      <c r="B67" s="280" t="s">
        <v>772</v>
      </c>
      <c r="C67" s="281"/>
      <c r="D67" s="282">
        <f>SUM(D66)</f>
        <v>1419768</v>
      </c>
    </row>
    <row r="68" spans="1:4" s="283" customFormat="1" ht="18.75">
      <c r="A68" s="279"/>
      <c r="B68" s="284" t="s">
        <v>824</v>
      </c>
      <c r="C68" s="285"/>
      <c r="D68" s="286"/>
    </row>
    <row r="69" spans="2:4" ht="27">
      <c r="B69" s="276" t="s">
        <v>825</v>
      </c>
      <c r="C69" s="277" t="s">
        <v>842</v>
      </c>
      <c r="D69" s="278">
        <v>66014</v>
      </c>
    </row>
    <row r="70" spans="2:4" ht="18.75">
      <c r="B70" s="303"/>
      <c r="C70" s="301" t="s">
        <v>842</v>
      </c>
      <c r="D70" s="302">
        <v>46286</v>
      </c>
    </row>
    <row r="71" spans="2:4" ht="19.5" thickBot="1">
      <c r="B71" s="280" t="s">
        <v>827</v>
      </c>
      <c r="C71" s="281"/>
      <c r="D71" s="282">
        <f>SUM(D69:D70)</f>
        <v>112300</v>
      </c>
    </row>
    <row r="72" spans="2:4" ht="19.5" thickBot="1">
      <c r="B72" s="304" t="s">
        <v>843</v>
      </c>
      <c r="C72" s="292"/>
      <c r="D72" s="293">
        <f>D67+D71</f>
        <v>1532068</v>
      </c>
    </row>
    <row r="73" ht="19.5" thickBot="1"/>
    <row r="74" spans="1:4" ht="19.5" thickBot="1">
      <c r="A74" s="265" t="s">
        <v>844</v>
      </c>
      <c r="B74" s="294" t="s">
        <v>845</v>
      </c>
      <c r="C74" s="295" t="s">
        <v>5</v>
      </c>
      <c r="D74" s="296" t="s">
        <v>432</v>
      </c>
    </row>
    <row r="75" spans="2:4" ht="18.75">
      <c r="B75" s="305" t="s">
        <v>846</v>
      </c>
      <c r="C75" s="306" t="s">
        <v>847</v>
      </c>
      <c r="D75" s="307">
        <v>139990</v>
      </c>
    </row>
    <row r="76" spans="1:4" s="283" customFormat="1" ht="18.75">
      <c r="A76" s="279"/>
      <c r="B76" s="308"/>
      <c r="C76" s="309" t="s">
        <v>848</v>
      </c>
      <c r="D76" s="310">
        <v>165000</v>
      </c>
    </row>
    <row r="77" spans="2:4" ht="19.5" thickBot="1">
      <c r="B77" s="311"/>
      <c r="C77" s="312" t="s">
        <v>849</v>
      </c>
      <c r="D77" s="313">
        <v>425000</v>
      </c>
    </row>
    <row r="78" spans="2:4" ht="19.5" thickBot="1">
      <c r="B78" s="314" t="s">
        <v>850</v>
      </c>
      <c r="C78" s="315"/>
      <c r="D78" s="316">
        <f>SUM(D75:D77)</f>
        <v>729990</v>
      </c>
    </row>
    <row r="79" spans="1:4" s="283" customFormat="1" ht="19.5" thickBot="1">
      <c r="A79" s="279"/>
      <c r="B79" s="317"/>
      <c r="C79" s="317"/>
      <c r="D79" s="318"/>
    </row>
    <row r="80" spans="1:4" ht="19.5" thickBot="1">
      <c r="A80" s="265" t="s">
        <v>851</v>
      </c>
      <c r="B80" s="319" t="s">
        <v>852</v>
      </c>
      <c r="C80" s="295" t="s">
        <v>5</v>
      </c>
      <c r="D80" s="296" t="s">
        <v>432</v>
      </c>
    </row>
    <row r="81" spans="2:4" ht="27">
      <c r="B81" s="276" t="s">
        <v>853</v>
      </c>
      <c r="C81" s="277" t="s">
        <v>854</v>
      </c>
      <c r="D81" s="278">
        <f>1191787+297947</f>
        <v>1489734</v>
      </c>
    </row>
    <row r="82" spans="2:4" ht="27">
      <c r="B82" s="320" t="s">
        <v>853</v>
      </c>
      <c r="C82" s="321" t="s">
        <v>855</v>
      </c>
      <c r="D82" s="322">
        <f>9349127+2337282</f>
        <v>11686409</v>
      </c>
    </row>
    <row r="83" spans="1:4" s="283" customFormat="1" ht="18.75">
      <c r="A83" s="279"/>
      <c r="B83" s="287"/>
      <c r="C83" s="277" t="s">
        <v>855</v>
      </c>
      <c r="D83" s="278">
        <f>3900000+975000</f>
        <v>4875000</v>
      </c>
    </row>
    <row r="84" spans="2:4" ht="27.75" thickBot="1">
      <c r="B84" s="300" t="s">
        <v>821</v>
      </c>
      <c r="C84" s="301" t="s">
        <v>822</v>
      </c>
      <c r="D84" s="302">
        <f>8166666+463114+1170220</f>
        <v>9800000</v>
      </c>
    </row>
    <row r="85" spans="2:4" s="283" customFormat="1" ht="16.5" thickBot="1">
      <c r="B85" s="304" t="s">
        <v>856</v>
      </c>
      <c r="C85" s="292"/>
      <c r="D85" s="293">
        <f>SUM(D81:D84)</f>
        <v>27851143</v>
      </c>
    </row>
    <row r="86" ht="19.5" thickBot="1"/>
    <row r="87" spans="1:4" ht="20.25" thickBot="1" thickTop="1">
      <c r="A87" s="265" t="s">
        <v>857</v>
      </c>
      <c r="B87" s="323" t="s">
        <v>446</v>
      </c>
      <c r="C87" s="324" t="s">
        <v>5</v>
      </c>
      <c r="D87" s="325" t="s">
        <v>432</v>
      </c>
    </row>
    <row r="88" spans="1:4" s="328" customFormat="1" ht="18.75">
      <c r="A88" s="265"/>
      <c r="B88" s="326" t="s">
        <v>809</v>
      </c>
      <c r="C88" s="274"/>
      <c r="D88" s="327"/>
    </row>
    <row r="89" spans="2:4" ht="18.75">
      <c r="B89" s="329" t="s">
        <v>858</v>
      </c>
      <c r="C89" s="277" t="s">
        <v>859</v>
      </c>
      <c r="D89" s="330">
        <f>1431040+357760</f>
        <v>1788800</v>
      </c>
    </row>
    <row r="90" spans="2:4" ht="18.75">
      <c r="B90" s="331"/>
      <c r="C90" s="277" t="s">
        <v>859</v>
      </c>
      <c r="D90" s="330">
        <f>1000000+250000</f>
        <v>1250000</v>
      </c>
    </row>
    <row r="91" spans="1:4" s="283" customFormat="1" ht="18.75">
      <c r="A91" s="279"/>
      <c r="B91" s="332" t="s">
        <v>813</v>
      </c>
      <c r="C91" s="333"/>
      <c r="D91" s="334">
        <f>SUM(D89:D90)</f>
        <v>3038800</v>
      </c>
    </row>
    <row r="92" spans="1:4" s="283" customFormat="1" ht="18.75">
      <c r="A92" s="279"/>
      <c r="B92" s="335" t="s">
        <v>814</v>
      </c>
      <c r="C92" s="285"/>
      <c r="D92" s="336"/>
    </row>
    <row r="93" spans="1:4" s="283" customFormat="1" ht="18.75">
      <c r="A93" s="279"/>
      <c r="B93" s="329" t="s">
        <v>860</v>
      </c>
      <c r="C93" s="277" t="s">
        <v>861</v>
      </c>
      <c r="D93" s="330">
        <v>89738</v>
      </c>
    </row>
    <row r="94" spans="2:4" ht="18.75">
      <c r="B94" s="331"/>
      <c r="C94" s="277" t="s">
        <v>862</v>
      </c>
      <c r="D94" s="330">
        <v>1957268</v>
      </c>
    </row>
    <row r="95" spans="2:4" ht="19.5" thickBot="1">
      <c r="B95" s="332" t="s">
        <v>823</v>
      </c>
      <c r="C95" s="333"/>
      <c r="D95" s="334">
        <f>SUM(D93:D94)</f>
        <v>2047006</v>
      </c>
    </row>
    <row r="96" spans="2:4" ht="19.5" thickBot="1">
      <c r="B96" s="337" t="s">
        <v>863</v>
      </c>
      <c r="C96" s="292"/>
      <c r="D96" s="293">
        <f>D91+D95</f>
        <v>5085806</v>
      </c>
    </row>
    <row r="97" spans="2:4" s="283" customFormat="1" ht="16.5" thickBot="1">
      <c r="B97" s="451" t="s">
        <v>864</v>
      </c>
      <c r="C97" s="452"/>
      <c r="D97" s="338">
        <f>D62+D72+D78+D85+D96</f>
        <v>44795822</v>
      </c>
    </row>
    <row r="99" spans="1:4" ht="19.5" thickBot="1">
      <c r="A99" s="265" t="s">
        <v>865</v>
      </c>
      <c r="B99" s="266" t="s">
        <v>866</v>
      </c>
      <c r="C99" s="317"/>
      <c r="D99" s="318"/>
    </row>
    <row r="100" spans="1:4" ht="20.25" thickBot="1" thickTop="1">
      <c r="A100" s="265" t="s">
        <v>867</v>
      </c>
      <c r="B100" s="339" t="s">
        <v>431</v>
      </c>
      <c r="C100" s="324" t="s">
        <v>5</v>
      </c>
      <c r="D100" s="325" t="s">
        <v>432</v>
      </c>
    </row>
    <row r="101" spans="2:4" ht="18.75">
      <c r="B101" s="326" t="s">
        <v>764</v>
      </c>
      <c r="C101" s="274"/>
      <c r="D101" s="327"/>
    </row>
    <row r="102" spans="2:4" ht="18.75">
      <c r="B102" s="329" t="s">
        <v>868</v>
      </c>
      <c r="C102" s="277" t="s">
        <v>869</v>
      </c>
      <c r="D102" s="330">
        <f>1030000+257500</f>
        <v>1287500</v>
      </c>
    </row>
    <row r="103" spans="2:4" ht="19.5" thickBot="1">
      <c r="B103" s="332" t="s">
        <v>768</v>
      </c>
      <c r="C103" s="281"/>
      <c r="D103" s="334">
        <f>SUM(D102)</f>
        <v>1287500</v>
      </c>
    </row>
    <row r="104" spans="2:4" ht="19.5" thickBot="1">
      <c r="B104" s="340" t="s">
        <v>870</v>
      </c>
      <c r="C104" s="341"/>
      <c r="D104" s="342">
        <f>D103</f>
        <v>1287500</v>
      </c>
    </row>
    <row r="105" spans="2:4" ht="19.5" thickTop="1">
      <c r="B105" s="343"/>
      <c r="C105" s="344"/>
      <c r="D105" s="345"/>
    </row>
    <row r="106" spans="2:4" ht="19.5" thickBot="1">
      <c r="B106" s="343"/>
      <c r="C106" s="344"/>
      <c r="D106" s="345"/>
    </row>
    <row r="107" spans="1:4" ht="20.25" thickBot="1" thickTop="1">
      <c r="A107" s="265" t="s">
        <v>871</v>
      </c>
      <c r="B107" s="323" t="s">
        <v>446</v>
      </c>
      <c r="C107" s="324" t="s">
        <v>5</v>
      </c>
      <c r="D107" s="325" t="s">
        <v>432</v>
      </c>
    </row>
    <row r="108" spans="2:4" ht="18.75">
      <c r="B108" s="335" t="s">
        <v>872</v>
      </c>
      <c r="C108" s="285"/>
      <c r="D108" s="336"/>
    </row>
    <row r="109" spans="2:4" ht="27">
      <c r="B109" s="329" t="s">
        <v>873</v>
      </c>
      <c r="C109" s="277" t="s">
        <v>874</v>
      </c>
      <c r="D109" s="330">
        <v>675000</v>
      </c>
    </row>
    <row r="110" spans="2:7" ht="19.5" thickBot="1">
      <c r="B110" s="346" t="s">
        <v>875</v>
      </c>
      <c r="C110" s="289"/>
      <c r="D110" s="347">
        <f>SUM(D109)</f>
        <v>675000</v>
      </c>
      <c r="G110" s="268">
        <f>SUM(D97+D112)</f>
        <v>46758322</v>
      </c>
    </row>
    <row r="111" spans="2:4" ht="19.5" thickBot="1">
      <c r="B111" s="340" t="s">
        <v>436</v>
      </c>
      <c r="C111" s="341"/>
      <c r="D111" s="342">
        <f>D110</f>
        <v>675000</v>
      </c>
    </row>
    <row r="112" spans="2:4" ht="20.25" thickBot="1" thickTop="1">
      <c r="B112" s="453" t="s">
        <v>455</v>
      </c>
      <c r="C112" s="453"/>
      <c r="D112" s="348">
        <f>D104+D111</f>
        <v>1962500</v>
      </c>
    </row>
    <row r="113" ht="19.5" thickTop="1"/>
  </sheetData>
  <sheetProtection password="F415" sheet="1" formatCells="0" formatColumns="0" formatRows="0" insertColumns="0" insertRows="0" insertHyperlinks="0" deleteColumns="0" deleteRows="0"/>
  <mergeCells count="2">
    <mergeCell ref="B97:C97"/>
    <mergeCell ref="B112:C112"/>
  </mergeCells>
  <printOptions horizontalCentered="1"/>
  <pageMargins left="0.3937007874015748" right="0.4724409448818898" top="0.7480314960629921" bottom="0.31496062992125984" header="0.31496062992125984" footer="0.15748031496062992"/>
  <pageSetup fitToHeight="4" horizontalDpi="600" verticalDpi="600" orientation="portrait" paperSize="9" scale="80" r:id="rId1"/>
  <headerFooter alignWithMargins="0">
    <oddHeader>&amp;L&amp;"Times New Roman,Normál"MgSzH&amp;R4/b. sz. melléklet</oddHeader>
    <oddFooter>&amp;L&amp;P</oddFooter>
  </headerFooter>
  <rowBreaks count="2" manualBreakCount="2">
    <brk id="37" max="3" man="1"/>
    <brk id="7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Papp Zsuzsanna</dc:creator>
  <cp:keywords/>
  <dc:description/>
  <cp:lastModifiedBy>FrumZs</cp:lastModifiedBy>
  <cp:lastPrinted>2010-04-26T11:24:58Z</cp:lastPrinted>
  <dcterms:created xsi:type="dcterms:W3CDTF">2009-03-24T15:45:08Z</dcterms:created>
  <dcterms:modified xsi:type="dcterms:W3CDTF">2010-12-21T08:03:29Z</dcterms:modified>
  <cp:category/>
  <cp:version/>
  <cp:contentType/>
  <cp:contentStatus/>
</cp:coreProperties>
</file>