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Terméktesztek évek szerinti bontásban\2025\Rozé pezsgő\Végleges\"/>
    </mc:Choice>
  </mc:AlternateContent>
  <xr:revisionPtr revIDLastSave="0" documentId="13_ncr:1_{E163EB4C-3F05-4CDD-B052-31E56BEB552C}" xr6:coauthVersionLast="36" xr6:coauthVersionMax="47" xr10:uidLastSave="{00000000-0000-0000-0000-000000000000}"/>
  <bookViews>
    <workbookView xWindow="-110" yWindow="-110" windowWidth="19420" windowHeight="10420" xr2:uid="{84A8B545-80FD-4F4C-A4D4-D273C6975219}"/>
  </bookViews>
  <sheets>
    <sheet name="Palackban erjesztett rangsor" sheetId="1" r:id="rId1"/>
    <sheet name="Tartályban erjesztett rangs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1" i="1" l="1"/>
  <c r="E12" i="2"/>
  <c r="E11" i="2"/>
  <c r="E10" i="2"/>
  <c r="E9" i="2"/>
  <c r="E8" i="2"/>
  <c r="E7" i="2"/>
  <c r="E6" i="2"/>
  <c r="E5" i="2"/>
  <c r="E4" i="2"/>
  <c r="E15" i="1"/>
  <c r="E17" i="1"/>
  <c r="E16" i="1"/>
  <c r="E14" i="1"/>
  <c r="E13" i="1"/>
  <c r="E12" i="1"/>
  <c r="E10" i="1"/>
  <c r="E9" i="1"/>
  <c r="E8" i="1"/>
  <c r="E7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  <author>Buna Levente</author>
  </authors>
  <commentList>
    <comment ref="B2" authorId="0" shapeId="0" xr:uid="{CC11409A-3F6E-495A-88B0-2BB40F2724FB}">
      <text>
        <r>
          <rPr>
            <b/>
            <sz val="11"/>
            <color indexed="81"/>
            <rFont val="Tahoma"/>
            <family val="2"/>
            <charset val="238"/>
          </rPr>
          <t>Egérrel a cellára mutatva a fotó nagyobb méretben is megtekinthető.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E2" authorId="0" shapeId="0" xr:uid="{15F223CC-8E99-4417-BC0E-17FACB77D1B4}">
      <text>
        <r>
          <rPr>
            <b/>
            <sz val="11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G2" authorId="1" shapeId="0" xr:uid="{8D4C9265-3269-4E3D-97D9-4FBFC9CFB19C}">
      <text>
        <r>
          <rPr>
            <b/>
            <sz val="9"/>
            <color indexed="81"/>
            <rFont val="Tahoma"/>
            <family val="2"/>
            <charset val="238"/>
          </rPr>
          <t>T: Termelő
Gy: Gyártó
P: Palackozó
F: Forgalmazó</t>
        </r>
      </text>
    </comment>
    <comment ref="B4" authorId="1" shapeId="0" xr:uid="{3BE44E77-739A-40EA-91AD-2F69B88ACF66}">
      <text/>
    </comment>
    <comment ref="B5" authorId="1" shapeId="0" xr:uid="{8723302D-4F89-47A8-8628-BA6EFCEE0E8A}">
      <text/>
    </comment>
    <comment ref="B6" authorId="1" shapeId="0" xr:uid="{FBE159FF-CE1F-4665-8B28-0D7D478ABDBD}">
      <text/>
    </comment>
    <comment ref="B7" authorId="1" shapeId="0" xr:uid="{3DD65403-BE4B-46AF-A317-814F5DD5FFE4}">
      <text/>
    </comment>
    <comment ref="B8" authorId="1" shapeId="0" xr:uid="{AD0D0F1B-281D-4702-B4D2-B6B726D0DDB2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" authorId="1" shapeId="0" xr:uid="{341A3EFF-D5F2-4DF6-B8BB-899AF147A0D8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1" shapeId="0" xr:uid="{1EDA04E4-E574-4BD8-AD0B-62C540B643B0}">
      <text/>
    </comment>
    <comment ref="B11" authorId="1" shapeId="0" xr:uid="{1E5F38B1-D409-4D55-AF8A-F77A0429521B}">
      <text/>
    </comment>
    <comment ref="B12" authorId="1" shapeId="0" xr:uid="{667B301E-3703-48B4-876C-7134D78ECC50}">
      <text/>
    </comment>
    <comment ref="B13" authorId="1" shapeId="0" xr:uid="{AD5B351C-4415-415E-BCDD-AE743D6AE633}">
      <text/>
    </comment>
    <comment ref="B14" authorId="1" shapeId="0" xr:uid="{7EAC8784-1571-44C6-AE38-D17E24BC5F01}">
      <text/>
    </comment>
    <comment ref="B15" authorId="1" shapeId="0" xr:uid="{BC415D43-1548-4886-A522-3C14389247EE}">
      <text/>
    </comment>
    <comment ref="B16" authorId="1" shapeId="0" xr:uid="{0C16F05D-DB51-4E7B-A29C-3BCFBDC87B87}">
      <text/>
    </comment>
    <comment ref="B17" authorId="1" shapeId="0" xr:uid="{D5EFE09E-8636-49F4-B528-6970C339CD49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  <author>Buna Levente</author>
  </authors>
  <commentList>
    <comment ref="B2" authorId="0" shapeId="0" xr:uid="{1E78A786-F5CF-43CE-BA88-504A64252F14}">
      <text>
        <r>
          <rPr>
            <b/>
            <sz val="11"/>
            <color indexed="81"/>
            <rFont val="Tahoma"/>
            <family val="2"/>
            <charset val="238"/>
          </rPr>
          <t>Egérrel a cellára mutatva a fotó nagyobb méretben is megtekinthető.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E2" authorId="0" shapeId="0" xr:uid="{00C5638D-4740-4895-814F-8466B4D66ECD}">
      <text>
        <r>
          <rPr>
            <b/>
            <sz val="11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G2" authorId="1" shapeId="0" xr:uid="{10ED54B2-A028-4DBD-9C40-AB7F71EEFA19}">
      <text>
        <r>
          <rPr>
            <b/>
            <sz val="9"/>
            <color indexed="81"/>
            <rFont val="Tahoma"/>
            <family val="2"/>
            <charset val="238"/>
          </rPr>
          <t>T: Termelő
Gy: Gyártó
P: Palackozó
F: Forgalmazó</t>
        </r>
      </text>
    </comment>
    <comment ref="B4" authorId="1" shapeId="0" xr:uid="{ACCDFF05-95E5-46A8-9521-BB7FF695ECDF}">
      <text/>
    </comment>
    <comment ref="B5" authorId="1" shapeId="0" xr:uid="{6A5F163C-AD3E-4AC2-8B47-88511CEE9FF6}">
      <text/>
    </comment>
    <comment ref="B6" authorId="1" shapeId="0" xr:uid="{380BAAF3-71F3-43AB-A201-99E093F25E4D}">
      <text/>
    </comment>
    <comment ref="B7" authorId="1" shapeId="0" xr:uid="{CCFE86B5-3873-414C-B5D7-861B31B7DDE6}">
      <text/>
    </comment>
    <comment ref="B8" authorId="1" shapeId="0" xr:uid="{567699BD-323D-41EE-BA24-414CD4BDA746}">
      <text/>
    </comment>
    <comment ref="B9" authorId="1" shapeId="0" xr:uid="{1896F006-F0AD-4800-AB9C-1D627F7E6047}">
      <text/>
    </comment>
    <comment ref="B10" authorId="1" shapeId="0" xr:uid="{F6A2C57A-7741-488A-B531-F7A1E4A6D114}">
      <text/>
    </comment>
    <comment ref="B11" authorId="1" shapeId="0" xr:uid="{DBF15EB1-1538-45DE-A3C8-41A5919D7A36}">
      <text/>
    </comment>
    <comment ref="B12" authorId="1" shapeId="0" xr:uid="{6D0EC2E5-C1BC-4EB6-A5B1-3A219EF0C662}">
      <text/>
    </comment>
  </commentList>
</comments>
</file>

<file path=xl/sharedStrings.xml><?xml version="1.0" encoding="utf-8"?>
<sst xmlns="http://schemas.openxmlformats.org/spreadsheetml/2006/main" count="254" uniqueCount="112">
  <si>
    <t>KEDVELTSÉGI</t>
  </si>
  <si>
    <t>VIZSGÁLAT</t>
  </si>
  <si>
    <t xml:space="preserve">                                                                                                                                        </t>
  </si>
  <si>
    <t>TERMÉK FOTÓ*</t>
  </si>
  <si>
    <t>TERMÉK NEVE</t>
  </si>
  <si>
    <t>KISZERELÉS</t>
  </si>
  <si>
    <t>ÁR *</t>
  </si>
  <si>
    <t>FELTÜNTETETT</t>
  </si>
  <si>
    <t>RELATÍV SŰRŰSÉG</t>
  </si>
  <si>
    <t xml:space="preserve">ÖSSZES </t>
  </si>
  <si>
    <t>TÉNYLEGES</t>
  </si>
  <si>
    <t>ÖSSZES  CUKOR</t>
  </si>
  <si>
    <t>SZACHARÓZ</t>
  </si>
  <si>
    <t>CUKORMENTES</t>
  </si>
  <si>
    <t>ÖSSZES SAV</t>
  </si>
  <si>
    <t>ILLÓSAV</t>
  </si>
  <si>
    <t>SZABAD</t>
  </si>
  <si>
    <t xml:space="preserve"> SZÉN-DIOXID</t>
  </si>
  <si>
    <t>MALVIDIN-3,5-</t>
  </si>
  <si>
    <t>HAMUTARTALOM</t>
  </si>
  <si>
    <t>GLICERIN</t>
  </si>
  <si>
    <t>pH</t>
  </si>
  <si>
    <t>RANGSOR</t>
  </si>
  <si>
    <t>ALKOHOLTARTALOM
 (% (V/V))</t>
  </si>
  <si>
    <t>SZÍN</t>
  </si>
  <si>
    <t>TISZTASÁG</t>
  </si>
  <si>
    <t>ILLAT</t>
  </si>
  <si>
    <t>GYÖNGYÖZÉS</t>
  </si>
  <si>
    <t>ÖSSZES PONTSZÁM</t>
  </si>
  <si>
    <t>20/20°C-on</t>
  </si>
  <si>
    <t>ALKOHOLTARTALOM
 (% vol)</t>
  </si>
  <si>
    <t>EXTRAKT
(g/l)</t>
  </si>
  <si>
    <t xml:space="preserve"> (g/l)</t>
  </si>
  <si>
    <t>(g/l)</t>
  </si>
  <si>
    <t>BORKŐSAVBAN KIFEJEZVE
(g/l)</t>
  </si>
  <si>
    <t>ECETSAVBAN KIFEJEZVE
(g/l)</t>
  </si>
  <si>
    <t>KÉN-DIOXID
(mg/l)</t>
  </si>
  <si>
    <t xml:space="preserve"> KÉN-DIOXID
(mg/l)</t>
  </si>
  <si>
    <t>20 °C-on
(bar)</t>
  </si>
  <si>
    <t>DIGLÜKOZID</t>
  </si>
  <si>
    <t>1.</t>
  </si>
  <si>
    <t>&lt;LOQ</t>
  </si>
  <si>
    <t>nem kimutatható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</si>
  <si>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</si>
  <si>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</si>
  <si>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</si>
  <si>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</si>
  <si>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</si>
  <si>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</si>
  <si>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</si>
  <si>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</si>
  <si>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</si>
  <si>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</si>
  <si>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*Egérrel a cellára mutatva további információ jelenik meg.</t>
  </si>
  <si>
    <t xml:space="preserve">nem kimutatható </t>
  </si>
  <si>
    <t>10.</t>
  </si>
  <si>
    <t>(Ft/üveg)</t>
  </si>
  <si>
    <t>ÍZ, ZAMAT, ÖSSZEBENYOMÁS</t>
  </si>
  <si>
    <t>ÖSSZESÍTETT PONTSZÁM</t>
  </si>
  <si>
    <t>HATÓSÁGI LABORATÓRIUMI VIZSGÁLATOK</t>
  </si>
  <si>
    <t>T: Törley Pezsgőpincészet Kft.,
1222 Budapest, Magyarország</t>
  </si>
  <si>
    <t>Gy: Elaborador La Vuelta Wines, Sant Sadurní d'Anoia, Spanyolország
F: Tesco-Global Zrt., 2040 Budaörs, Kinizsi út 1-3, Magyarország</t>
  </si>
  <si>
    <t>F: Törley Kft., 1222, Budapest, Magyarország</t>
  </si>
  <si>
    <t>T és P: Royalsekt Zrt., 6070 Izsák, Agárdy Telep</t>
  </si>
  <si>
    <t>P: Royalsekt Zrt., 6070 Izsák, Agárdy Telep</t>
  </si>
  <si>
    <t>Gy: Cantine Maschio s.c.a., Vazzola (TV), Olaszország
F: Tesco-Global Zrt., 2040, Budaörs, Kinizsi út 1-3.</t>
  </si>
  <si>
    <t xml:space="preserve">T: Törley Pezsgőpincészet Kft., 1222 Budapest, Magyarország
</t>
  </si>
  <si>
    <t>T és P: Fehérvári Birtok Kft., 8483, Somlószőlős, Somló-hegy, hrsz. 2578</t>
  </si>
  <si>
    <t>Gy: F.LLI Gancia &amp; C.S.p.A, Canelli, Olaszország
F: ROUST Hungary Kft., 1123 Budapest, Alkotás u. 50</t>
  </si>
  <si>
    <t xml:space="preserve">Gy: F.LLI Gancia &amp; C.S.p.A, Canelli, Olaszország
</t>
  </si>
  <si>
    <t>T: Garamvári Szőlőbirtok Vinárium Kft., 1222 Budapest, Sörház utca 20.</t>
  </si>
  <si>
    <t>F: Enero Trade Kft., 2310 Szigetszentmiklós, Pirosrózsa utca 8.</t>
  </si>
  <si>
    <t>T: Kreinbacher Birtok Kft., 9700 Szombathely, Szedres út 3.
P: Kreinbacher Birtok Kft., 8481 Somlóvásárhely, Somlóhegy, 902 hrsz.</t>
  </si>
  <si>
    <t>F: Törley Kft., 1222 Budapest, Háros utca 2-6.</t>
  </si>
  <si>
    <t>F: Fine Brands Company Zrt., 1055 Budapest, Honvéd utca 16. 1. em 2.</t>
  </si>
  <si>
    <t>T és P: H-0783., 1222 Budapest, Nagytétényi út 32-34.</t>
  </si>
  <si>
    <t>P: LRB Distrubution, 51530 Oiry, Franciaország
F: Danubiana Kft., 7150, Bonyhád, Schweitzer tanya 029/3</t>
  </si>
  <si>
    <t xml:space="preserve">T: V.E.B. S.p.A. , Loc. Colombara, 5-37011 Bardolino, Olaszország
</t>
  </si>
  <si>
    <t>T: Törley Pezsgőpincészet Kft.; 1222 Budapest, Magyarország</t>
  </si>
  <si>
    <t>T: Törley Kft., 1222 Budapest, Magyarország</t>
  </si>
  <si>
    <t>Allini Prosecco rosé D.O.C extra dry
pezsgő</t>
  </si>
  <si>
    <t xml:space="preserve">Tesco Finest D.O.C. Prosecco rosé pezsgő
</t>
  </si>
  <si>
    <t xml:space="preserve">Mionetto Prosecco rosé DOC pezsgő
</t>
  </si>
  <si>
    <t xml:space="preserve">Natara Quattrosecco rosé pezsgő
</t>
  </si>
  <si>
    <t xml:space="preserve">Natara száraz rosé pezsgő
</t>
  </si>
  <si>
    <t xml:space="preserve">Törley Excellence pinot noir rosé
száraz pezsgő
</t>
  </si>
  <si>
    <t>(l)</t>
  </si>
  <si>
    <t xml:space="preserve">Veuve Pelletier brut rosé pezsgő
</t>
  </si>
  <si>
    <t xml:space="preserve">Veuve Clicquot rosé pezsgő
</t>
  </si>
  <si>
    <t xml:space="preserve">Moet &amp; Chandon rosé imperial pezsgő
</t>
  </si>
  <si>
    <t xml:space="preserve">Kreinbacher brut rosé pezsgő
</t>
  </si>
  <si>
    <t xml:space="preserve">Sauska rosé brut pezsgő
</t>
  </si>
  <si>
    <t xml:space="preserve">Sauska rosé extra brut pezsgő
</t>
  </si>
  <si>
    <t xml:space="preserve">Francois president rosé brut pezsgő
</t>
  </si>
  <si>
    <t xml:space="preserve">Hungaria rosé extra dry pezsgő
</t>
  </si>
  <si>
    <t xml:space="preserve">Garamvári Evolution Rosé
</t>
  </si>
  <si>
    <t xml:space="preserve">Freixenet Cordon Rosado Seco Cava rosé pezsgő
</t>
  </si>
  <si>
    <t xml:space="preserve">Gosset Grand rosé brut pezsgő
</t>
  </si>
  <si>
    <t xml:space="preserve">Louis Francois &amp; CO Pinot-noir rosé brut nature nyerspezsgő
</t>
  </si>
  <si>
    <t xml:space="preserve">Condesa de Flores Cava Rosado
</t>
  </si>
  <si>
    <t>Törley Selection rosé sec pezsgő</t>
  </si>
  <si>
    <t xml:space="preserve">Fehérvári Borbirtok Reserve brut rosé pezsgő
</t>
  </si>
  <si>
    <t xml:space="preserve">Gancia Prosecco rosé pezsgő
</t>
  </si>
  <si>
    <t xml:space="preserve">Gancia rosé brut pezsgő
</t>
  </si>
  <si>
    <t>TERMELŐ/GYÁRTÓ/PALACKOZÓ/
FORGALMAZÓ</t>
  </si>
  <si>
    <t>JELÖLÉSEN FELTÜNTETETT*</t>
  </si>
  <si>
    <t>Gy: Freixienet S.A.R.E. 2539 Sant Sadurní D'Anoia, Spanyolország
F: Törley Kft., 1222 Budapest, Háros u. 2-6.</t>
  </si>
  <si>
    <t xml:space="preserve">   KEDVELTSÉGI</t>
  </si>
  <si>
    <t>megfelelt</t>
  </si>
  <si>
    <r>
      <t>(C</t>
    </r>
    <r>
      <rPr>
        <b/>
        <vertAlign val="superscript"/>
        <sz val="14"/>
        <color theme="1"/>
        <rFont val="Calibri"/>
        <family val="2"/>
        <charset val="238"/>
        <scheme val="minor"/>
      </rPr>
      <t>13</t>
    </r>
    <r>
      <rPr>
        <b/>
        <sz val="14"/>
        <color theme="1"/>
        <rFont val="Calibri"/>
        <family val="2"/>
        <charset val="238"/>
        <scheme val="minor"/>
      </rPr>
      <t xml:space="preserve"> izotóp vizsgálat alapján)</t>
    </r>
  </si>
  <si>
    <t xml:space="preserve"> HATÓSÁGI LABORATÓRIUMI VIZSGÁLATOK</t>
  </si>
  <si>
    <t>Szén-dioxid eredet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</si>
</sst>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vertAlign val="superscript"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164" fontId="3" fillId="3" borderId="20" xfId="0" applyNumberFormat="1" applyFont="1" applyFill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" fontId="4" fillId="4" borderId="17" xfId="0" applyNumberFormat="1" applyFont="1" applyFill="1" applyBorder="1" applyAlignment="1">
      <alignment horizontal="center" vertical="center"/>
    </xf>
    <xf numFmtId="1" fontId="4" fillId="4" borderId="17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wrapText="1"/>
    </xf>
    <xf numFmtId="2" fontId="4" fillId="3" borderId="28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2" fontId="4" fillId="4" borderId="21" xfId="0" applyNumberFormat="1" applyFont="1" applyFill="1" applyBorder="1" applyAlignment="1">
      <alignment horizontal="center" vertical="center"/>
    </xf>
    <xf numFmtId="2" fontId="4" fillId="3" borderId="21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164" fontId="3" fillId="4" borderId="38" xfId="0" applyNumberFormat="1" applyFont="1" applyFill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165" fontId="4" fillId="4" borderId="30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/>
    </xf>
    <xf numFmtId="164" fontId="8" fillId="4" borderId="17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wrapText="1"/>
    </xf>
    <xf numFmtId="2" fontId="4" fillId="3" borderId="32" xfId="0" applyNumberFormat="1" applyFont="1" applyFill="1" applyBorder="1" applyAlignment="1">
      <alignment horizontal="center" vertical="center"/>
    </xf>
    <xf numFmtId="2" fontId="4" fillId="4" borderId="32" xfId="0" applyNumberFormat="1" applyFont="1" applyFill="1" applyBorder="1" applyAlignment="1">
      <alignment horizontal="center" vertical="center"/>
    </xf>
    <xf numFmtId="2" fontId="4" fillId="3" borderId="37" xfId="0" applyNumberFormat="1" applyFont="1" applyFill="1" applyBorder="1" applyAlignment="1">
      <alignment horizontal="center" vertical="center"/>
    </xf>
    <xf numFmtId="2" fontId="4" fillId="4" borderId="41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top" wrapText="1"/>
    </xf>
    <xf numFmtId="2" fontId="4" fillId="3" borderId="42" xfId="0" applyNumberFormat="1" applyFont="1" applyFill="1" applyBorder="1" applyAlignment="1">
      <alignment horizontal="center" vertical="center"/>
    </xf>
    <xf numFmtId="2" fontId="4" fillId="4" borderId="30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39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1" fontId="8" fillId="4" borderId="17" xfId="0" applyNumberFormat="1" applyFont="1" applyFill="1" applyBorder="1" applyAlignment="1">
      <alignment horizontal="center" vertical="center"/>
    </xf>
    <xf numFmtId="164" fontId="8" fillId="4" borderId="17" xfId="0" applyNumberFormat="1" applyFont="1" applyFill="1" applyBorder="1" applyAlignment="1">
      <alignment horizontal="center" vertical="center" wrapText="1"/>
    </xf>
    <xf numFmtId="1" fontId="8" fillId="4" borderId="18" xfId="0" applyNumberFormat="1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1" fontId="8" fillId="3" borderId="17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 wrapText="1"/>
    </xf>
    <xf numFmtId="1" fontId="8" fillId="3" borderId="18" xfId="0" applyNumberFormat="1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 wrapText="1"/>
    </xf>
    <xf numFmtId="1" fontId="8" fillId="4" borderId="26" xfId="0" applyNumberFormat="1" applyFont="1" applyFill="1" applyBorder="1" applyAlignment="1">
      <alignment horizontal="center" vertical="center" wrapText="1"/>
    </xf>
    <xf numFmtId="164" fontId="8" fillId="4" borderId="2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" fontId="8" fillId="3" borderId="22" xfId="0" applyNumberFormat="1" applyFont="1" applyFill="1" applyBorder="1" applyAlignment="1">
      <alignment horizontal="center" vertical="center" wrapText="1"/>
    </xf>
    <xf numFmtId="164" fontId="8" fillId="3" borderId="23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4" fillId="0" borderId="0" xfId="0" applyFont="1"/>
    <xf numFmtId="0" fontId="4" fillId="3" borderId="17" xfId="0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8" xfId="0" applyNumberFormat="1" applyFont="1" applyFill="1" applyBorder="1" applyAlignment="1">
      <alignment horizontal="center" vertical="center" wrapText="1"/>
    </xf>
    <xf numFmtId="0" fontId="8" fillId="4" borderId="17" xfId="1" applyNumberFormat="1" applyFont="1" applyFill="1" applyBorder="1" applyAlignment="1">
      <alignment horizontal="center" vertical="center"/>
    </xf>
    <xf numFmtId="164" fontId="8" fillId="4" borderId="18" xfId="0" applyNumberFormat="1" applyFont="1" applyFill="1" applyBorder="1" applyAlignment="1">
      <alignment horizontal="center" vertical="center" wrapText="1"/>
    </xf>
    <xf numFmtId="0" fontId="8" fillId="3" borderId="17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64" fontId="8" fillId="4" borderId="7" xfId="1" applyNumberFormat="1" applyFont="1" applyFill="1" applyBorder="1" applyAlignment="1">
      <alignment horizontal="center" vertical="center"/>
    </xf>
    <xf numFmtId="1" fontId="8" fillId="4" borderId="37" xfId="0" applyNumberFormat="1" applyFont="1" applyFill="1" applyBorder="1" applyAlignment="1">
      <alignment horizontal="center" vertical="center" wrapText="1"/>
    </xf>
    <xf numFmtId="164" fontId="8" fillId="4" borderId="36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4" fillId="2" borderId="0" xfId="0" applyFont="1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3" Type="http://schemas.openxmlformats.org/officeDocument/2006/relationships/image" Target="../media/image31.jpeg"/><Relationship Id="rId7" Type="http://schemas.openxmlformats.org/officeDocument/2006/relationships/image" Target="../media/image35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Relationship Id="rId9" Type="http://schemas.openxmlformats.org/officeDocument/2006/relationships/image" Target="../media/image3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eg"/><Relationship Id="rId3" Type="http://schemas.openxmlformats.org/officeDocument/2006/relationships/image" Target="../media/image40.jpeg"/><Relationship Id="rId7" Type="http://schemas.openxmlformats.org/officeDocument/2006/relationships/image" Target="../media/image44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6" Type="http://schemas.openxmlformats.org/officeDocument/2006/relationships/image" Target="../media/image43.jpeg"/><Relationship Id="rId5" Type="http://schemas.openxmlformats.org/officeDocument/2006/relationships/image" Target="../media/image42.jpeg"/><Relationship Id="rId4" Type="http://schemas.openxmlformats.org/officeDocument/2006/relationships/image" Target="../media/image41.jpeg"/><Relationship Id="rId9" Type="http://schemas.openxmlformats.org/officeDocument/2006/relationships/image" Target="../media/image4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116653</xdr:colOff>
      <xdr:row>16</xdr:row>
      <xdr:rowOff>24478</xdr:rowOff>
    </xdr:from>
    <xdr:to>
      <xdr:col>1</xdr:col>
      <xdr:colOff>1751020</xdr:colOff>
      <xdr:row>16</xdr:row>
      <xdr:rowOff>1877090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00A393-AFCD-4645-888D-E8DECC7BE3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4292" y="25971284"/>
          <a:ext cx="1634367" cy="1852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123960</xdr:colOff>
      <xdr:row>10</xdr:row>
      <xdr:rowOff>19942</xdr:rowOff>
    </xdr:from>
    <xdr:to>
      <xdr:col>1</xdr:col>
      <xdr:colOff>1758327</xdr:colOff>
      <xdr:row>10</xdr:row>
      <xdr:rowOff>1877392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65F915C-EF9C-4942-9E52-0073E2DE8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1599" y="14536748"/>
          <a:ext cx="1634367" cy="18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114084</xdr:colOff>
      <xdr:row>12</xdr:row>
      <xdr:rowOff>35413</xdr:rowOff>
    </xdr:from>
    <xdr:to>
      <xdr:col>1</xdr:col>
      <xdr:colOff>1745428</xdr:colOff>
      <xdr:row>12</xdr:row>
      <xdr:rowOff>1878541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001F4BB-AFB7-447A-9A37-06E5610E3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1723" y="18362219"/>
          <a:ext cx="1631344" cy="184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116649</xdr:colOff>
      <xdr:row>11</xdr:row>
      <xdr:rowOff>25744</xdr:rowOff>
    </xdr:from>
    <xdr:to>
      <xdr:col>1</xdr:col>
      <xdr:colOff>1763111</xdr:colOff>
      <xdr:row>11</xdr:row>
      <xdr:rowOff>1889544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3A8A56A-EA66-47BE-85BD-2630509F75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4288" y="16447550"/>
          <a:ext cx="1646462" cy="186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116651</xdr:colOff>
      <xdr:row>14</xdr:row>
      <xdr:rowOff>27341</xdr:rowOff>
    </xdr:from>
    <xdr:to>
      <xdr:col>1</xdr:col>
      <xdr:colOff>1746968</xdr:colOff>
      <xdr:row>14</xdr:row>
      <xdr:rowOff>1884791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D5595EB-2D5F-4E05-9F16-721D19123D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4290" y="22164147"/>
          <a:ext cx="1630317" cy="18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116653</xdr:colOff>
      <xdr:row>6</xdr:row>
      <xdr:rowOff>22968</xdr:rowOff>
    </xdr:from>
    <xdr:to>
      <xdr:col>1</xdr:col>
      <xdr:colOff>1754043</xdr:colOff>
      <xdr:row>6</xdr:row>
      <xdr:rowOff>1880418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C90EFD7C-F478-47F2-9228-75DAF59AD3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4292" y="6919774"/>
          <a:ext cx="1637390" cy="18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107835</xdr:colOff>
      <xdr:row>5</xdr:row>
      <xdr:rowOff>15751</xdr:rowOff>
    </xdr:from>
    <xdr:to>
      <xdr:col>1</xdr:col>
      <xdr:colOff>1738152</xdr:colOff>
      <xdr:row>5</xdr:row>
      <xdr:rowOff>1866851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117E47A-2316-44B6-A1E8-CAE5430B99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75474" y="5007557"/>
          <a:ext cx="1630317" cy="18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116655</xdr:colOff>
      <xdr:row>8</xdr:row>
      <xdr:rowOff>27595</xdr:rowOff>
    </xdr:from>
    <xdr:to>
      <xdr:col>1</xdr:col>
      <xdr:colOff>1746972</xdr:colOff>
      <xdr:row>8</xdr:row>
      <xdr:rowOff>1878695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8A887B7-34FB-4C9D-B6DC-0F652D567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4294" y="10734401"/>
          <a:ext cx="1630317" cy="18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126539</xdr:colOff>
      <xdr:row>7</xdr:row>
      <xdr:rowOff>25029</xdr:rowOff>
    </xdr:from>
    <xdr:to>
      <xdr:col>1</xdr:col>
      <xdr:colOff>1756856</xdr:colOff>
      <xdr:row>7</xdr:row>
      <xdr:rowOff>1888829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A4A9F3FD-1158-4341-BFB4-849BA16144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4178" y="8826835"/>
          <a:ext cx="1630317" cy="186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126258</xdr:colOff>
      <xdr:row>4</xdr:row>
      <xdr:rowOff>30724</xdr:rowOff>
    </xdr:from>
    <xdr:to>
      <xdr:col>1</xdr:col>
      <xdr:colOff>1752306</xdr:colOff>
      <xdr:row>4</xdr:row>
      <xdr:rowOff>1888174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82C035FA-4CAF-4C30-A33B-ECA26BF96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3897" y="3117530"/>
          <a:ext cx="1626048" cy="18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129580</xdr:colOff>
      <xdr:row>3</xdr:row>
      <xdr:rowOff>35602</xdr:rowOff>
    </xdr:from>
    <xdr:to>
      <xdr:col>1</xdr:col>
      <xdr:colOff>1762701</xdr:colOff>
      <xdr:row>3</xdr:row>
      <xdr:rowOff>1886702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39A1D2C8-3390-42D0-8246-323308917F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09115" y="1216997"/>
          <a:ext cx="1633121" cy="18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122731</xdr:colOff>
      <xdr:row>13</xdr:row>
      <xdr:rowOff>26359</xdr:rowOff>
    </xdr:from>
    <xdr:to>
      <xdr:col>1</xdr:col>
      <xdr:colOff>1750516</xdr:colOff>
      <xdr:row>13</xdr:row>
      <xdr:rowOff>1890159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FB8C98EA-2311-48A2-BF2D-FF621906A3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0370" y="20258165"/>
          <a:ext cx="1627785" cy="186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127372</xdr:colOff>
      <xdr:row>9</xdr:row>
      <xdr:rowOff>28462</xdr:rowOff>
    </xdr:from>
    <xdr:to>
      <xdr:col>1</xdr:col>
      <xdr:colOff>1748082</xdr:colOff>
      <xdr:row>9</xdr:row>
      <xdr:rowOff>1879562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8F56E1CD-224E-4F4D-A743-3F8D0A504B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5011" y="12640268"/>
          <a:ext cx="1620710" cy="18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115140</xdr:colOff>
      <xdr:row>15</xdr:row>
      <xdr:rowOff>26083</xdr:rowOff>
    </xdr:from>
    <xdr:to>
      <xdr:col>1</xdr:col>
      <xdr:colOff>1742434</xdr:colOff>
      <xdr:row>15</xdr:row>
      <xdr:rowOff>1877183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A3104643-37E2-4CDC-B6A5-204A3F9670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2779" y="24067889"/>
          <a:ext cx="1627294" cy="18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125873</xdr:colOff>
      <xdr:row>3</xdr:row>
      <xdr:rowOff>18896</xdr:rowOff>
    </xdr:from>
    <xdr:to>
      <xdr:col>1</xdr:col>
      <xdr:colOff>1727873</xdr:colOff>
      <xdr:row>3</xdr:row>
      <xdr:rowOff>1880096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D0CD19A-5D05-4AA5-A1FA-3DD8BE06A2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02331" y="1196292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130398</xdr:colOff>
      <xdr:row>10</xdr:row>
      <xdr:rowOff>37418</xdr:rowOff>
    </xdr:from>
    <xdr:to>
      <xdr:col>1</xdr:col>
      <xdr:colOff>1732398</xdr:colOff>
      <xdr:row>10</xdr:row>
      <xdr:rowOff>1898618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AB92952-08AA-4A5A-B770-DE655F8DFA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856" y="14549814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127380</xdr:colOff>
      <xdr:row>9</xdr:row>
      <xdr:rowOff>21264</xdr:rowOff>
    </xdr:from>
    <xdr:to>
      <xdr:col>1</xdr:col>
      <xdr:colOff>1729380</xdr:colOff>
      <xdr:row>9</xdr:row>
      <xdr:rowOff>1882464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CA0251C-B436-46CA-A677-6BCC065F41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3838" y="12628660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133424</xdr:colOff>
      <xdr:row>5</xdr:row>
      <xdr:rowOff>39407</xdr:rowOff>
    </xdr:from>
    <xdr:to>
      <xdr:col>1</xdr:col>
      <xdr:colOff>1735424</xdr:colOff>
      <xdr:row>5</xdr:row>
      <xdr:rowOff>1900607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665D1AB-B6A0-4D3D-96B1-7907FC14E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882" y="5026803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130402</xdr:colOff>
      <xdr:row>11</xdr:row>
      <xdr:rowOff>31366</xdr:rowOff>
    </xdr:from>
    <xdr:to>
      <xdr:col>1</xdr:col>
      <xdr:colOff>1732402</xdr:colOff>
      <xdr:row>11</xdr:row>
      <xdr:rowOff>1892566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7ECDA833-97A0-4C8A-98D3-C60FA1308F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860" y="16448762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133426</xdr:colOff>
      <xdr:row>7</xdr:row>
      <xdr:rowOff>44595</xdr:rowOff>
    </xdr:from>
    <xdr:to>
      <xdr:col>1</xdr:col>
      <xdr:colOff>1735426</xdr:colOff>
      <xdr:row>8</xdr:row>
      <xdr:rowOff>795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9907B913-2258-48C3-91D1-88280CF90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884" y="8841991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134559</xdr:colOff>
      <xdr:row>8</xdr:row>
      <xdr:rowOff>26180</xdr:rowOff>
    </xdr:from>
    <xdr:to>
      <xdr:col>1</xdr:col>
      <xdr:colOff>1736559</xdr:colOff>
      <xdr:row>8</xdr:row>
      <xdr:rowOff>1887380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32DD9A78-7D99-4A80-ABE9-688615E859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017" y="10728576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147789</xdr:colOff>
      <xdr:row>6</xdr:row>
      <xdr:rowOff>38546</xdr:rowOff>
    </xdr:from>
    <xdr:to>
      <xdr:col>1</xdr:col>
      <xdr:colOff>1749789</xdr:colOff>
      <xdr:row>6</xdr:row>
      <xdr:rowOff>1899746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A8ED55A0-F003-49BB-B2FF-48A64711C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789" y="7208754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144006</xdr:colOff>
      <xdr:row>4</xdr:row>
      <xdr:rowOff>27912</xdr:rowOff>
    </xdr:from>
    <xdr:to>
      <xdr:col>1</xdr:col>
      <xdr:colOff>1746006</xdr:colOff>
      <xdr:row>4</xdr:row>
      <xdr:rowOff>1889112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7E4D0FA-988B-45A9-9EE0-85DB56AA62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464" y="3110308"/>
          <a:ext cx="1602000" cy="18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3F4B-6624-4761-A82F-A17E7EB4696B}">
  <dimension ref="A1:AD18"/>
  <sheetViews>
    <sheetView tabSelected="1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5" x14ac:dyDescent="0.35"/>
  <cols>
    <col min="1" max="1" width="45.54296875" customWidth="1"/>
    <col min="2" max="2" width="26.54296875" customWidth="1"/>
    <col min="3" max="7" width="45.54296875" customWidth="1"/>
    <col min="8" max="31" width="23.54296875" customWidth="1"/>
  </cols>
  <sheetData>
    <row r="1" spans="1:30" ht="19" thickBot="1" x14ac:dyDescent="0.5">
      <c r="A1" s="59"/>
      <c r="B1" s="2"/>
      <c r="C1" s="62"/>
      <c r="D1" s="62"/>
      <c r="E1" s="62"/>
      <c r="F1" s="62"/>
      <c r="G1" s="1"/>
      <c r="H1" s="3"/>
      <c r="I1" s="4"/>
      <c r="J1" s="5" t="s">
        <v>107</v>
      </c>
      <c r="K1" s="6" t="s">
        <v>1</v>
      </c>
      <c r="L1" s="7"/>
      <c r="M1" s="8"/>
      <c r="N1" s="9" t="s">
        <v>2</v>
      </c>
      <c r="O1" s="9"/>
      <c r="P1" s="9"/>
      <c r="Q1" s="9"/>
      <c r="R1" s="9"/>
      <c r="S1" s="9"/>
      <c r="T1" s="9"/>
      <c r="U1" s="9" t="s">
        <v>110</v>
      </c>
      <c r="V1" s="9"/>
      <c r="W1" s="9"/>
      <c r="X1" s="9"/>
      <c r="Y1" s="9"/>
      <c r="Z1" s="9"/>
      <c r="AA1" s="9"/>
      <c r="AB1" s="9"/>
      <c r="AC1" s="9"/>
      <c r="AD1" s="103"/>
    </row>
    <row r="2" spans="1:30" ht="19" thickTop="1" x14ac:dyDescent="0.45">
      <c r="A2" s="60" t="s">
        <v>0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1" t="s">
        <v>105</v>
      </c>
      <c r="H2" s="63"/>
      <c r="I2" s="14"/>
      <c r="J2" s="14"/>
      <c r="K2" s="14"/>
      <c r="L2" s="11"/>
      <c r="M2" s="12"/>
      <c r="N2" s="13" t="s">
        <v>8</v>
      </c>
      <c r="O2" s="14" t="s">
        <v>9</v>
      </c>
      <c r="P2" s="14" t="s">
        <v>10</v>
      </c>
      <c r="Q2" s="15" t="s">
        <v>9</v>
      </c>
      <c r="R2" s="15" t="s">
        <v>11</v>
      </c>
      <c r="S2" s="15" t="s">
        <v>12</v>
      </c>
      <c r="T2" s="15" t="s">
        <v>13</v>
      </c>
      <c r="U2" s="14" t="s">
        <v>14</v>
      </c>
      <c r="V2" s="14" t="s">
        <v>15</v>
      </c>
      <c r="W2" s="14" t="s">
        <v>9</v>
      </c>
      <c r="X2" s="14" t="s">
        <v>16</v>
      </c>
      <c r="Y2" s="14" t="s">
        <v>17</v>
      </c>
      <c r="Z2" s="16" t="s">
        <v>18</v>
      </c>
      <c r="AA2" s="14" t="s">
        <v>19</v>
      </c>
      <c r="AB2" s="14" t="s">
        <v>20</v>
      </c>
      <c r="AC2" s="15" t="s">
        <v>21</v>
      </c>
      <c r="AD2" s="94" t="s">
        <v>111</v>
      </c>
    </row>
    <row r="3" spans="1:30" ht="55.5" x14ac:dyDescent="0.35">
      <c r="A3" s="61" t="s">
        <v>22</v>
      </c>
      <c r="B3" s="17"/>
      <c r="C3" s="17"/>
      <c r="D3" s="17" t="s">
        <v>86</v>
      </c>
      <c r="E3" s="17" t="s">
        <v>56</v>
      </c>
      <c r="F3" s="17" t="s">
        <v>23</v>
      </c>
      <c r="G3" s="18" t="s">
        <v>104</v>
      </c>
      <c r="H3" s="64" t="s">
        <v>24</v>
      </c>
      <c r="I3" s="17" t="s">
        <v>25</v>
      </c>
      <c r="J3" s="17" t="s">
        <v>26</v>
      </c>
      <c r="K3" s="17" t="s">
        <v>27</v>
      </c>
      <c r="L3" s="19" t="s">
        <v>57</v>
      </c>
      <c r="M3" s="20" t="s">
        <v>58</v>
      </c>
      <c r="N3" s="18" t="s">
        <v>29</v>
      </c>
      <c r="O3" s="21" t="s">
        <v>30</v>
      </c>
      <c r="P3" s="22" t="s">
        <v>30</v>
      </c>
      <c r="Q3" s="22" t="s">
        <v>31</v>
      </c>
      <c r="R3" s="21" t="s">
        <v>32</v>
      </c>
      <c r="S3" s="21" t="s">
        <v>33</v>
      </c>
      <c r="T3" s="23" t="s">
        <v>31</v>
      </c>
      <c r="U3" s="23" t="s">
        <v>34</v>
      </c>
      <c r="V3" s="23" t="s">
        <v>35</v>
      </c>
      <c r="W3" s="23" t="s">
        <v>36</v>
      </c>
      <c r="X3" s="23" t="s">
        <v>37</v>
      </c>
      <c r="Y3" s="23" t="s">
        <v>38</v>
      </c>
      <c r="Z3" s="24" t="s">
        <v>39</v>
      </c>
      <c r="AA3" s="23" t="s">
        <v>33</v>
      </c>
      <c r="AB3" s="23" t="s">
        <v>33</v>
      </c>
      <c r="AC3" s="93"/>
      <c r="AD3" s="99" t="s">
        <v>109</v>
      </c>
    </row>
    <row r="4" spans="1:30" ht="150" customHeight="1" x14ac:dyDescent="0.35">
      <c r="A4" s="121" t="s">
        <v>40</v>
      </c>
      <c r="B4" s="122"/>
      <c r="C4" s="123" t="s">
        <v>87</v>
      </c>
      <c r="D4" s="124">
        <v>0.75</v>
      </c>
      <c r="E4" s="148">
        <f>21332*0.75</f>
        <v>15999</v>
      </c>
      <c r="F4" s="149">
        <v>12</v>
      </c>
      <c r="G4" s="150" t="s">
        <v>76</v>
      </c>
      <c r="H4" s="128">
        <v>9.2840909090909101</v>
      </c>
      <c r="I4" s="126">
        <v>12.193181818181818</v>
      </c>
      <c r="J4" s="126">
        <v>13.602272727272728</v>
      </c>
      <c r="K4" s="126">
        <v>14.505681818181818</v>
      </c>
      <c r="L4" s="150">
        <v>19.56534090909091</v>
      </c>
      <c r="M4" s="25">
        <v>69.150568181818187</v>
      </c>
      <c r="N4" s="26">
        <v>0.99399999999999999</v>
      </c>
      <c r="O4" s="27">
        <v>13.04</v>
      </c>
      <c r="P4" s="27">
        <v>12.43</v>
      </c>
      <c r="Q4" s="28">
        <v>26.9</v>
      </c>
      <c r="R4" s="28">
        <v>10.3</v>
      </c>
      <c r="S4" s="28" t="s">
        <v>41</v>
      </c>
      <c r="T4" s="28">
        <v>16.600000000000001</v>
      </c>
      <c r="U4" s="27">
        <v>4.92</v>
      </c>
      <c r="V4" s="27">
        <v>0.31</v>
      </c>
      <c r="W4" s="29">
        <v>50</v>
      </c>
      <c r="X4" s="30">
        <v>5</v>
      </c>
      <c r="Y4" s="31">
        <v>5.8</v>
      </c>
      <c r="Z4" s="31" t="s">
        <v>42</v>
      </c>
      <c r="AA4" s="32">
        <v>1.31</v>
      </c>
      <c r="AB4" s="31">
        <v>5.9</v>
      </c>
      <c r="AC4" s="27">
        <v>3.16</v>
      </c>
      <c r="AD4" s="95" t="s">
        <v>108</v>
      </c>
    </row>
    <row r="5" spans="1:30" ht="150" customHeight="1" x14ac:dyDescent="0.35">
      <c r="A5" s="113" t="s">
        <v>43</v>
      </c>
      <c r="B5" s="114"/>
      <c r="C5" s="115" t="s">
        <v>88</v>
      </c>
      <c r="D5" s="116">
        <v>0.75</v>
      </c>
      <c r="E5" s="37">
        <f>43999*0.75</f>
        <v>32999.25</v>
      </c>
      <c r="F5" s="151">
        <v>12.5</v>
      </c>
      <c r="G5" s="119" t="s">
        <v>74</v>
      </c>
      <c r="H5" s="120">
        <v>9.2840909090909101</v>
      </c>
      <c r="I5" s="118">
        <v>12.193181818181818</v>
      </c>
      <c r="J5" s="118">
        <v>13.423295454545455</v>
      </c>
      <c r="K5" s="118">
        <v>12.9375</v>
      </c>
      <c r="L5" s="152">
        <v>16.80965909090909</v>
      </c>
      <c r="M5" s="33">
        <v>64.647727272727266</v>
      </c>
      <c r="N5" s="34">
        <v>0.99339999999999995</v>
      </c>
      <c r="O5" s="35">
        <v>13.19</v>
      </c>
      <c r="P5" s="35">
        <v>12.67</v>
      </c>
      <c r="Q5" s="36">
        <v>26</v>
      </c>
      <c r="R5" s="36">
        <v>8.8000000000000007</v>
      </c>
      <c r="S5" s="36" t="s">
        <v>41</v>
      </c>
      <c r="T5" s="36">
        <v>17.2</v>
      </c>
      <c r="U5" s="35">
        <v>5.52</v>
      </c>
      <c r="V5" s="35">
        <v>0.25</v>
      </c>
      <c r="W5" s="37">
        <v>61</v>
      </c>
      <c r="X5" s="38">
        <v>7</v>
      </c>
      <c r="Y5" s="38">
        <v>5.8</v>
      </c>
      <c r="Z5" s="39" t="s">
        <v>42</v>
      </c>
      <c r="AA5" s="40">
        <v>1.44</v>
      </c>
      <c r="AB5" s="39">
        <v>6</v>
      </c>
      <c r="AC5" s="35">
        <v>3.15</v>
      </c>
      <c r="AD5" s="96" t="s">
        <v>108</v>
      </c>
    </row>
    <row r="6" spans="1:30" ht="150" customHeight="1" x14ac:dyDescent="0.35">
      <c r="A6" s="121" t="s">
        <v>44</v>
      </c>
      <c r="B6" s="122"/>
      <c r="C6" s="123" t="s">
        <v>89</v>
      </c>
      <c r="D6" s="124">
        <v>0.75</v>
      </c>
      <c r="E6" s="29">
        <f>37332*0.75</f>
        <v>27999</v>
      </c>
      <c r="F6" s="153">
        <v>12.5</v>
      </c>
      <c r="G6" s="127" t="s">
        <v>74</v>
      </c>
      <c r="H6" s="128">
        <v>8.0974025974025992</v>
      </c>
      <c r="I6" s="126">
        <v>12.616883116883116</v>
      </c>
      <c r="J6" s="126">
        <v>12.068181818181818</v>
      </c>
      <c r="K6" s="126">
        <v>12.769480519480519</v>
      </c>
      <c r="L6" s="150">
        <v>17.636363636363637</v>
      </c>
      <c r="M6" s="25">
        <v>63.188311688311686</v>
      </c>
      <c r="N6" s="26">
        <v>0.99309999999999998</v>
      </c>
      <c r="O6" s="27">
        <v>12.97</v>
      </c>
      <c r="P6" s="27">
        <v>12.51</v>
      </c>
      <c r="Q6" s="28">
        <v>24.7</v>
      </c>
      <c r="R6" s="28">
        <v>7.8</v>
      </c>
      <c r="S6" s="28" t="s">
        <v>41</v>
      </c>
      <c r="T6" s="28">
        <v>16.899999999999999</v>
      </c>
      <c r="U6" s="27">
        <v>5.72</v>
      </c>
      <c r="V6" s="27">
        <v>0.42</v>
      </c>
      <c r="W6" s="29">
        <v>49</v>
      </c>
      <c r="X6" s="30" t="s">
        <v>41</v>
      </c>
      <c r="Y6" s="31">
        <v>6.4</v>
      </c>
      <c r="Z6" s="31" t="s">
        <v>42</v>
      </c>
      <c r="AA6" s="32">
        <v>1.34</v>
      </c>
      <c r="AB6" s="31">
        <v>5.7</v>
      </c>
      <c r="AC6" s="27">
        <v>3.19</v>
      </c>
      <c r="AD6" s="95" t="s">
        <v>108</v>
      </c>
    </row>
    <row r="7" spans="1:30" ht="150" customHeight="1" x14ac:dyDescent="0.35">
      <c r="A7" s="113" t="s">
        <v>45</v>
      </c>
      <c r="B7" s="114"/>
      <c r="C7" s="115" t="s">
        <v>90</v>
      </c>
      <c r="D7" s="116">
        <v>0.75</v>
      </c>
      <c r="E7" s="37">
        <f>9332*0.75</f>
        <v>6999</v>
      </c>
      <c r="F7" s="151">
        <v>12.5</v>
      </c>
      <c r="G7" s="119" t="s">
        <v>72</v>
      </c>
      <c r="H7" s="120">
        <v>8.5162337662337659</v>
      </c>
      <c r="I7" s="118">
        <v>12.428571428571429</v>
      </c>
      <c r="J7" s="118">
        <v>12.272727272727273</v>
      </c>
      <c r="K7" s="118">
        <v>12.097402597402597</v>
      </c>
      <c r="L7" s="152">
        <v>17.006493506493506</v>
      </c>
      <c r="M7" s="33">
        <v>62.321428571428569</v>
      </c>
      <c r="N7" s="34">
        <v>0.99409999999999998</v>
      </c>
      <c r="O7" s="35">
        <v>12.73</v>
      </c>
      <c r="P7" s="35">
        <v>12.24</v>
      </c>
      <c r="Q7" s="36">
        <v>26.6</v>
      </c>
      <c r="R7" s="36">
        <v>8.4</v>
      </c>
      <c r="S7" s="36" t="s">
        <v>41</v>
      </c>
      <c r="T7" s="36">
        <v>18.2</v>
      </c>
      <c r="U7" s="35">
        <v>7.05</v>
      </c>
      <c r="V7" s="35">
        <v>0.52</v>
      </c>
      <c r="W7" s="37">
        <v>35</v>
      </c>
      <c r="X7" s="38" t="s">
        <v>41</v>
      </c>
      <c r="Y7" s="39">
        <v>6.3</v>
      </c>
      <c r="Z7" s="39" t="s">
        <v>42</v>
      </c>
      <c r="AA7" s="40">
        <v>1.37</v>
      </c>
      <c r="AB7" s="40">
        <v>6.1</v>
      </c>
      <c r="AC7" s="35">
        <v>3.05</v>
      </c>
      <c r="AD7" s="96" t="s">
        <v>108</v>
      </c>
    </row>
    <row r="8" spans="1:30" ht="150" customHeight="1" x14ac:dyDescent="0.35">
      <c r="A8" s="121" t="s">
        <v>46</v>
      </c>
      <c r="B8" s="122"/>
      <c r="C8" s="123" t="s">
        <v>91</v>
      </c>
      <c r="D8" s="124">
        <v>0.75</v>
      </c>
      <c r="E8" s="29">
        <f>10532*0.75</f>
        <v>7899</v>
      </c>
      <c r="F8" s="153">
        <v>12.5</v>
      </c>
      <c r="G8" s="127" t="s">
        <v>75</v>
      </c>
      <c r="H8" s="128">
        <v>8.0974025974025992</v>
      </c>
      <c r="I8" s="126">
        <v>12.616883116883116</v>
      </c>
      <c r="J8" s="126">
        <v>11.454545454545455</v>
      </c>
      <c r="K8" s="126">
        <v>12.097402597402597</v>
      </c>
      <c r="L8" s="150">
        <v>16.691558441558442</v>
      </c>
      <c r="M8" s="25">
        <v>60.95779220779221</v>
      </c>
      <c r="N8" s="26">
        <v>0.99550000000000005</v>
      </c>
      <c r="O8" s="27">
        <v>12.69</v>
      </c>
      <c r="P8" s="27">
        <v>12.25</v>
      </c>
      <c r="Q8" s="28">
        <v>30.2</v>
      </c>
      <c r="R8" s="28">
        <v>7.4</v>
      </c>
      <c r="S8" s="28" t="s">
        <v>41</v>
      </c>
      <c r="T8" s="28">
        <v>22.8</v>
      </c>
      <c r="U8" s="27">
        <v>9.51</v>
      </c>
      <c r="V8" s="27">
        <v>0.36</v>
      </c>
      <c r="W8" s="29">
        <v>74</v>
      </c>
      <c r="X8" s="30">
        <v>5</v>
      </c>
      <c r="Y8" s="31">
        <v>4.9000000000000004</v>
      </c>
      <c r="Z8" s="31" t="s">
        <v>42</v>
      </c>
      <c r="AA8" s="32">
        <v>1.83</v>
      </c>
      <c r="AB8" s="31">
        <v>6.3</v>
      </c>
      <c r="AC8" s="27">
        <v>3.01</v>
      </c>
      <c r="AD8" s="95" t="s">
        <v>108</v>
      </c>
    </row>
    <row r="9" spans="1:30" ht="150" customHeight="1" x14ac:dyDescent="0.35">
      <c r="A9" s="113" t="s">
        <v>47</v>
      </c>
      <c r="B9" s="114"/>
      <c r="C9" s="115" t="s">
        <v>92</v>
      </c>
      <c r="D9" s="116">
        <v>0.75</v>
      </c>
      <c r="E9" s="37">
        <f>10132*0.75</f>
        <v>7599</v>
      </c>
      <c r="F9" s="151">
        <v>12.5</v>
      </c>
      <c r="G9" s="119" t="s">
        <v>75</v>
      </c>
      <c r="H9" s="120">
        <v>8.1846590909090917</v>
      </c>
      <c r="I9" s="118">
        <v>11.863636363636363</v>
      </c>
      <c r="J9" s="118">
        <v>12.349431818181818</v>
      </c>
      <c r="K9" s="118">
        <v>11.369318181818182</v>
      </c>
      <c r="L9" s="152">
        <v>16.53409090909091</v>
      </c>
      <c r="M9" s="33">
        <v>60.30113636363636</v>
      </c>
      <c r="N9" s="34">
        <v>0.99439999999999995</v>
      </c>
      <c r="O9" s="35">
        <v>12.47</v>
      </c>
      <c r="P9" s="35">
        <v>12.21</v>
      </c>
      <c r="Q9" s="36">
        <v>27.3</v>
      </c>
      <c r="R9" s="36">
        <v>4.4000000000000004</v>
      </c>
      <c r="S9" s="36" t="s">
        <v>41</v>
      </c>
      <c r="T9" s="36">
        <v>22.9</v>
      </c>
      <c r="U9" s="35">
        <v>9.48</v>
      </c>
      <c r="V9" s="35">
        <v>0.33</v>
      </c>
      <c r="W9" s="37">
        <v>83</v>
      </c>
      <c r="X9" s="38">
        <v>8</v>
      </c>
      <c r="Y9" s="39">
        <v>5.6</v>
      </c>
      <c r="Z9" s="39" t="s">
        <v>42</v>
      </c>
      <c r="AA9" s="40">
        <v>1.84</v>
      </c>
      <c r="AB9" s="39">
        <v>6.5</v>
      </c>
      <c r="AC9" s="35">
        <v>3.01</v>
      </c>
      <c r="AD9" s="96" t="s">
        <v>108</v>
      </c>
    </row>
    <row r="10" spans="1:30" ht="150" customHeight="1" x14ac:dyDescent="0.35">
      <c r="A10" s="121" t="s">
        <v>47</v>
      </c>
      <c r="B10" s="122"/>
      <c r="C10" s="123" t="s">
        <v>93</v>
      </c>
      <c r="D10" s="124">
        <v>0.75</v>
      </c>
      <c r="E10" s="29">
        <f>7865*0.75</f>
        <v>5898.75</v>
      </c>
      <c r="F10" s="153">
        <v>12.5</v>
      </c>
      <c r="G10" s="127" t="s">
        <v>78</v>
      </c>
      <c r="H10" s="128">
        <v>8.0625</v>
      </c>
      <c r="I10" s="126">
        <v>11.534090909090908</v>
      </c>
      <c r="J10" s="126">
        <v>12.170454545454547</v>
      </c>
      <c r="K10" s="126">
        <v>11.957386363636363</v>
      </c>
      <c r="L10" s="150">
        <v>16.53409090909091</v>
      </c>
      <c r="M10" s="25">
        <v>60.25852272727272</v>
      </c>
      <c r="N10" s="26">
        <v>0.99299999999999999</v>
      </c>
      <c r="O10" s="27">
        <v>12.52</v>
      </c>
      <c r="P10" s="27">
        <v>12.21</v>
      </c>
      <c r="Q10" s="28">
        <v>23.7</v>
      </c>
      <c r="R10" s="28">
        <v>5.2</v>
      </c>
      <c r="S10" s="28" t="s">
        <v>41</v>
      </c>
      <c r="T10" s="28">
        <v>18.5</v>
      </c>
      <c r="U10" s="27">
        <v>5.55</v>
      </c>
      <c r="V10" s="27">
        <v>0.38</v>
      </c>
      <c r="W10" s="29">
        <v>43</v>
      </c>
      <c r="X10" s="30" t="s">
        <v>41</v>
      </c>
      <c r="Y10" s="31">
        <v>5</v>
      </c>
      <c r="Z10" s="31" t="s">
        <v>42</v>
      </c>
      <c r="AA10" s="32">
        <v>1.53</v>
      </c>
      <c r="AB10" s="31">
        <v>6.1</v>
      </c>
      <c r="AC10" s="27">
        <v>3.33</v>
      </c>
      <c r="AD10" s="95" t="s">
        <v>108</v>
      </c>
    </row>
    <row r="11" spans="1:30" ht="150" customHeight="1" x14ac:dyDescent="0.35">
      <c r="A11" s="113" t="s">
        <v>48</v>
      </c>
      <c r="B11" s="114"/>
      <c r="C11" s="115" t="s">
        <v>94</v>
      </c>
      <c r="D11" s="116">
        <v>0.75</v>
      </c>
      <c r="E11" s="37">
        <f>4798*0.75</f>
        <v>3598.5</v>
      </c>
      <c r="F11" s="154">
        <v>12</v>
      </c>
      <c r="G11" s="119" t="s">
        <v>62</v>
      </c>
      <c r="H11" s="120">
        <v>8.0974025974025992</v>
      </c>
      <c r="I11" s="118">
        <v>12.616883116883116</v>
      </c>
      <c r="J11" s="118">
        <v>10.840909090909092</v>
      </c>
      <c r="K11" s="118">
        <v>11.64935064935065</v>
      </c>
      <c r="L11" s="152">
        <v>16.376623376623378</v>
      </c>
      <c r="M11" s="33">
        <v>59.581168831168839</v>
      </c>
      <c r="N11" s="34">
        <v>0.99739999999999995</v>
      </c>
      <c r="O11" s="35">
        <v>13.35</v>
      </c>
      <c r="P11" s="35">
        <v>12.37</v>
      </c>
      <c r="Q11" s="36">
        <v>35.5</v>
      </c>
      <c r="R11" s="36">
        <v>16.7</v>
      </c>
      <c r="S11" s="36" t="s">
        <v>41</v>
      </c>
      <c r="T11" s="36">
        <v>18.8</v>
      </c>
      <c r="U11" s="36">
        <v>5.24</v>
      </c>
      <c r="V11" s="35">
        <v>0.38</v>
      </c>
      <c r="W11" s="37">
        <v>103</v>
      </c>
      <c r="X11" s="38">
        <v>10</v>
      </c>
      <c r="Y11" s="39">
        <v>5.0999999999999996</v>
      </c>
      <c r="Z11" s="39" t="s">
        <v>42</v>
      </c>
      <c r="AA11" s="40">
        <v>1.85</v>
      </c>
      <c r="AB11" s="39">
        <v>6.1</v>
      </c>
      <c r="AC11" s="35">
        <v>3.36</v>
      </c>
      <c r="AD11" s="96" t="s">
        <v>108</v>
      </c>
    </row>
    <row r="12" spans="1:30" ht="150" customHeight="1" x14ac:dyDescent="0.35">
      <c r="A12" s="121" t="s">
        <v>49</v>
      </c>
      <c r="B12" s="122"/>
      <c r="C12" s="123" t="s">
        <v>95</v>
      </c>
      <c r="D12" s="124">
        <v>0.75</v>
      </c>
      <c r="E12" s="29">
        <f>6398*0.75</f>
        <v>4798.5</v>
      </c>
      <c r="F12" s="149">
        <v>12</v>
      </c>
      <c r="G12" s="127" t="s">
        <v>70</v>
      </c>
      <c r="H12" s="128">
        <v>7.6960227272727275</v>
      </c>
      <c r="I12" s="126">
        <v>11.534090909090908</v>
      </c>
      <c r="J12" s="126">
        <v>10.738636363636363</v>
      </c>
      <c r="K12" s="126">
        <v>11.761363636363637</v>
      </c>
      <c r="L12" s="150">
        <v>15.431818181818182</v>
      </c>
      <c r="M12" s="25">
        <v>57.16193181818182</v>
      </c>
      <c r="N12" s="26">
        <v>0.99560000000000004</v>
      </c>
      <c r="O12" s="27">
        <v>12.58</v>
      </c>
      <c r="P12" s="27">
        <v>12.09</v>
      </c>
      <c r="Q12" s="28">
        <v>29.9</v>
      </c>
      <c r="R12" s="28">
        <v>8.3000000000000007</v>
      </c>
      <c r="S12" s="28" t="s">
        <v>41</v>
      </c>
      <c r="T12" s="28">
        <v>21.6</v>
      </c>
      <c r="U12" s="28">
        <v>6.58</v>
      </c>
      <c r="V12" s="27">
        <v>0.24</v>
      </c>
      <c r="W12" s="29">
        <v>116</v>
      </c>
      <c r="X12" s="30">
        <v>11</v>
      </c>
      <c r="Y12" s="31">
        <v>4.3</v>
      </c>
      <c r="Z12" s="31" t="s">
        <v>42</v>
      </c>
      <c r="AA12" s="32">
        <v>2.4500000000000002</v>
      </c>
      <c r="AB12" s="31">
        <v>6.1</v>
      </c>
      <c r="AC12" s="27">
        <v>3.33</v>
      </c>
      <c r="AD12" s="95" t="s">
        <v>108</v>
      </c>
    </row>
    <row r="13" spans="1:30" ht="150" customHeight="1" x14ac:dyDescent="0.35">
      <c r="A13" s="113" t="s">
        <v>50</v>
      </c>
      <c r="B13" s="114"/>
      <c r="C13" s="115" t="s">
        <v>101</v>
      </c>
      <c r="D13" s="116">
        <v>0.75</v>
      </c>
      <c r="E13" s="37">
        <f>7732*0.75</f>
        <v>5799</v>
      </c>
      <c r="F13" s="151">
        <v>12.5</v>
      </c>
      <c r="G13" s="119" t="s">
        <v>67</v>
      </c>
      <c r="H13" s="120">
        <v>6.3522727272727275</v>
      </c>
      <c r="I13" s="118">
        <v>11.534090909090908</v>
      </c>
      <c r="J13" s="118">
        <v>11.633522727272728</v>
      </c>
      <c r="K13" s="118">
        <v>10.585227272727272</v>
      </c>
      <c r="L13" s="152">
        <v>16.80965909090909</v>
      </c>
      <c r="M13" s="33">
        <v>56.914772727272734</v>
      </c>
      <c r="N13" s="34">
        <v>0.99399999999999999</v>
      </c>
      <c r="O13" s="35">
        <v>13.11</v>
      </c>
      <c r="P13" s="35">
        <v>12.7</v>
      </c>
      <c r="Q13" s="36">
        <v>27.6</v>
      </c>
      <c r="R13" s="36">
        <v>6.9</v>
      </c>
      <c r="S13" s="36" t="s">
        <v>41</v>
      </c>
      <c r="T13" s="36">
        <v>20.7</v>
      </c>
      <c r="U13" s="35">
        <v>7.75</v>
      </c>
      <c r="V13" s="35">
        <v>0.42</v>
      </c>
      <c r="W13" s="37">
        <v>87</v>
      </c>
      <c r="X13" s="38" t="s">
        <v>41</v>
      </c>
      <c r="Y13" s="39">
        <v>5.3</v>
      </c>
      <c r="Z13" s="39" t="s">
        <v>42</v>
      </c>
      <c r="AA13" s="40">
        <v>1.49</v>
      </c>
      <c r="AB13" s="39">
        <v>7.5</v>
      </c>
      <c r="AC13" s="35">
        <v>3.1</v>
      </c>
      <c r="AD13" s="96" t="s">
        <v>108</v>
      </c>
    </row>
    <row r="14" spans="1:30" ht="150" customHeight="1" x14ac:dyDescent="0.35">
      <c r="A14" s="121" t="s">
        <v>50</v>
      </c>
      <c r="B14" s="122"/>
      <c r="C14" s="123" t="s">
        <v>96</v>
      </c>
      <c r="D14" s="124">
        <v>0.75</v>
      </c>
      <c r="E14" s="29">
        <f>5318*0.75</f>
        <v>3988.5</v>
      </c>
      <c r="F14" s="153">
        <v>11.5</v>
      </c>
      <c r="G14" s="127" t="s">
        <v>106</v>
      </c>
      <c r="H14" s="128">
        <v>7.0852272727272725</v>
      </c>
      <c r="I14" s="126">
        <v>12.02840909090909</v>
      </c>
      <c r="J14" s="126">
        <v>11.8125</v>
      </c>
      <c r="K14" s="126">
        <v>10.78125</v>
      </c>
      <c r="L14" s="150">
        <v>15.15625</v>
      </c>
      <c r="M14" s="25">
        <v>56.86363636363636</v>
      </c>
      <c r="N14" s="26">
        <v>1.0021</v>
      </c>
      <c r="O14" s="27">
        <v>13.26</v>
      </c>
      <c r="P14" s="27">
        <v>11.5</v>
      </c>
      <c r="Q14" s="28">
        <v>45.2</v>
      </c>
      <c r="R14" s="28">
        <v>30</v>
      </c>
      <c r="S14" s="28" t="s">
        <v>41</v>
      </c>
      <c r="T14" s="28">
        <v>15.2</v>
      </c>
      <c r="U14" s="27">
        <v>5.2</v>
      </c>
      <c r="V14" s="27">
        <v>0.32</v>
      </c>
      <c r="W14" s="29">
        <v>82</v>
      </c>
      <c r="X14" s="30">
        <v>7</v>
      </c>
      <c r="Y14" s="31">
        <v>4.8</v>
      </c>
      <c r="Z14" s="31" t="s">
        <v>42</v>
      </c>
      <c r="AA14" s="32">
        <v>1.26</v>
      </c>
      <c r="AB14" s="31">
        <v>5.3</v>
      </c>
      <c r="AC14" s="27">
        <v>3.1</v>
      </c>
      <c r="AD14" s="95" t="s">
        <v>108</v>
      </c>
    </row>
    <row r="15" spans="1:30" ht="150" customHeight="1" x14ac:dyDescent="0.35">
      <c r="A15" s="113" t="s">
        <v>55</v>
      </c>
      <c r="B15" s="114"/>
      <c r="C15" s="115" t="s">
        <v>97</v>
      </c>
      <c r="D15" s="116">
        <v>0.75</v>
      </c>
      <c r="E15" s="37">
        <f>32019.7*0.75</f>
        <v>24014.775000000001</v>
      </c>
      <c r="F15" s="154">
        <v>12</v>
      </c>
      <c r="G15" s="119" t="s">
        <v>71</v>
      </c>
      <c r="H15" s="120">
        <v>7.2597402597402603</v>
      </c>
      <c r="I15" s="118">
        <v>12.616883116883116</v>
      </c>
      <c r="J15" s="118">
        <v>11.454545454545455</v>
      </c>
      <c r="K15" s="118">
        <v>10.305194805194805</v>
      </c>
      <c r="L15" s="152">
        <v>14.487012987012987</v>
      </c>
      <c r="M15" s="33">
        <v>56.123376623376629</v>
      </c>
      <c r="N15" s="34">
        <v>0.99339999999999995</v>
      </c>
      <c r="O15" s="35">
        <v>12.64</v>
      </c>
      <c r="P15" s="35">
        <v>12.25</v>
      </c>
      <c r="Q15" s="36">
        <v>24.8</v>
      </c>
      <c r="R15" s="36">
        <v>6.6</v>
      </c>
      <c r="S15" s="36" t="s">
        <v>41</v>
      </c>
      <c r="T15" s="36">
        <v>18.2</v>
      </c>
      <c r="U15" s="35">
        <v>7.36</v>
      </c>
      <c r="V15" s="35">
        <v>0.28999999999999998</v>
      </c>
      <c r="W15" s="37">
        <v>39</v>
      </c>
      <c r="X15" s="38" t="s">
        <v>41</v>
      </c>
      <c r="Y15" s="39">
        <v>5.6</v>
      </c>
      <c r="Z15" s="39" t="s">
        <v>42</v>
      </c>
      <c r="AA15" s="40">
        <v>1.44</v>
      </c>
      <c r="AB15" s="40">
        <v>5.5</v>
      </c>
      <c r="AC15" s="35">
        <v>3.08</v>
      </c>
      <c r="AD15" s="96" t="s">
        <v>108</v>
      </c>
    </row>
    <row r="16" spans="1:30" ht="150" customHeight="1" x14ac:dyDescent="0.35">
      <c r="A16" s="137" t="s">
        <v>51</v>
      </c>
      <c r="B16" s="138"/>
      <c r="C16" s="139" t="s">
        <v>98</v>
      </c>
      <c r="D16" s="140">
        <v>0.75</v>
      </c>
      <c r="E16" s="45">
        <f>7865*0.75</f>
        <v>5898.75</v>
      </c>
      <c r="F16" s="155">
        <v>12.5</v>
      </c>
      <c r="G16" s="143" t="s">
        <v>79</v>
      </c>
      <c r="H16" s="144">
        <v>7.3993506493506489</v>
      </c>
      <c r="I16" s="145">
        <v>12.428571428571429</v>
      </c>
      <c r="J16" s="145">
        <v>10.636363636363637</v>
      </c>
      <c r="K16" s="145">
        <v>10.753246753246753</v>
      </c>
      <c r="L16" s="156">
        <v>12.912337662337661</v>
      </c>
      <c r="M16" s="41">
        <v>54.129870129870127</v>
      </c>
      <c r="N16" s="42">
        <v>0.99119999999999997</v>
      </c>
      <c r="O16" s="43">
        <v>12.65</v>
      </c>
      <c r="P16" s="43">
        <v>12.65</v>
      </c>
      <c r="Q16" s="44">
        <v>20.3</v>
      </c>
      <c r="R16" s="44" t="s">
        <v>41</v>
      </c>
      <c r="S16" s="44" t="s">
        <v>41</v>
      </c>
      <c r="T16" s="44">
        <v>20.3</v>
      </c>
      <c r="U16" s="43">
        <v>6</v>
      </c>
      <c r="V16" s="43">
        <v>0.33</v>
      </c>
      <c r="W16" s="45">
        <v>76</v>
      </c>
      <c r="X16" s="46">
        <v>6</v>
      </c>
      <c r="Y16" s="47">
        <v>5</v>
      </c>
      <c r="Z16" s="47" t="s">
        <v>42</v>
      </c>
      <c r="AA16" s="48">
        <v>1.98</v>
      </c>
      <c r="AB16" s="47">
        <v>5.7</v>
      </c>
      <c r="AC16" s="43">
        <v>3.39</v>
      </c>
      <c r="AD16" s="97" t="s">
        <v>108</v>
      </c>
    </row>
    <row r="17" spans="1:30" ht="150" customHeight="1" thickBot="1" x14ac:dyDescent="0.4">
      <c r="A17" s="157" t="s">
        <v>52</v>
      </c>
      <c r="B17" s="158"/>
      <c r="C17" s="159" t="s">
        <v>99</v>
      </c>
      <c r="D17" s="160">
        <v>0.75</v>
      </c>
      <c r="E17" s="73">
        <f>2518*0.75</f>
        <v>1888.5</v>
      </c>
      <c r="F17" s="161">
        <v>11</v>
      </c>
      <c r="G17" s="162" t="s">
        <v>61</v>
      </c>
      <c r="H17" s="163">
        <v>7.8181818181818183</v>
      </c>
      <c r="I17" s="164">
        <v>12.051948051948051</v>
      </c>
      <c r="J17" s="164">
        <v>11.25</v>
      </c>
      <c r="K17" s="164">
        <v>6.7207792207792201</v>
      </c>
      <c r="L17" s="165">
        <v>11.967532467532468</v>
      </c>
      <c r="M17" s="68">
        <v>49.808441558441558</v>
      </c>
      <c r="N17" s="70">
        <v>0.99339999999999995</v>
      </c>
      <c r="O17" s="71">
        <v>11.71</v>
      </c>
      <c r="P17" s="71">
        <v>11.45</v>
      </c>
      <c r="Q17" s="72">
        <v>22.4</v>
      </c>
      <c r="R17" s="72">
        <v>4.5</v>
      </c>
      <c r="S17" s="72" t="s">
        <v>41</v>
      </c>
      <c r="T17" s="72">
        <v>17.899999999999999</v>
      </c>
      <c r="U17" s="71">
        <v>5.85</v>
      </c>
      <c r="V17" s="71">
        <v>0.38</v>
      </c>
      <c r="W17" s="73">
        <v>75</v>
      </c>
      <c r="X17" s="74" t="s">
        <v>41</v>
      </c>
      <c r="Y17" s="75">
        <v>4.8</v>
      </c>
      <c r="Z17" s="75" t="s">
        <v>42</v>
      </c>
      <c r="AA17" s="76">
        <v>1.48</v>
      </c>
      <c r="AB17" s="75">
        <v>4.9000000000000004</v>
      </c>
      <c r="AC17" s="71">
        <v>3.05</v>
      </c>
      <c r="AD17" s="98" t="s">
        <v>108</v>
      </c>
    </row>
    <row r="18" spans="1:30" ht="18.5" x14ac:dyDescent="0.45">
      <c r="A18" s="166" t="s">
        <v>53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7"/>
    </row>
  </sheetData>
  <sheetProtection algorithmName="SHA-512" hashValue="ECavpZCJ9F8Uq3K/S3I2/8yA9gndnK2VJk08BdOIdnkwU0q5DOxkoG0BTZyhdwZTAl1ZlyMkfqHAdBEgHDt2Yw==" saltValue="qLCkh0gfwjpGh9R0A+U7Bg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B681-F380-44B6-9875-022B19B60F95}">
  <dimension ref="A1:AC17"/>
  <sheetViews>
    <sheetView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5" x14ac:dyDescent="0.35"/>
  <cols>
    <col min="1" max="1" width="45.54296875" customWidth="1"/>
    <col min="2" max="2" width="26.7265625" customWidth="1"/>
    <col min="3" max="7" width="45.54296875" customWidth="1"/>
    <col min="8" max="28" width="23.54296875" customWidth="1"/>
    <col min="29" max="29" width="20.6328125" customWidth="1"/>
    <col min="30" max="30" width="19.7265625" customWidth="1"/>
  </cols>
  <sheetData>
    <row r="1" spans="1:29" ht="19" thickBot="1" x14ac:dyDescent="0.5">
      <c r="A1" s="59"/>
      <c r="B1" s="62"/>
      <c r="C1" s="62"/>
      <c r="D1" s="62"/>
      <c r="E1" s="62"/>
      <c r="F1" s="62"/>
      <c r="G1" s="1"/>
      <c r="H1" s="3"/>
      <c r="I1" s="4"/>
      <c r="J1" s="5" t="s">
        <v>0</v>
      </c>
      <c r="K1" s="6" t="s">
        <v>1</v>
      </c>
      <c r="L1" s="7"/>
      <c r="M1" s="8"/>
      <c r="N1" s="9"/>
      <c r="O1" s="9"/>
      <c r="P1" s="9"/>
      <c r="Q1" s="9"/>
      <c r="R1" s="9"/>
      <c r="S1" s="9"/>
      <c r="T1" s="9" t="s">
        <v>59</v>
      </c>
      <c r="U1" s="9"/>
      <c r="V1" s="9"/>
      <c r="W1" s="9"/>
      <c r="X1" s="9"/>
      <c r="Y1" s="9"/>
      <c r="Z1" s="9"/>
      <c r="AA1" s="9"/>
      <c r="AB1" s="9"/>
      <c r="AC1" s="103"/>
    </row>
    <row r="2" spans="1:29" ht="37.5" thickTop="1" x14ac:dyDescent="0.45">
      <c r="A2" s="60" t="s">
        <v>0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1" t="s">
        <v>105</v>
      </c>
      <c r="H2" s="63"/>
      <c r="I2" s="14"/>
      <c r="J2" s="14"/>
      <c r="K2" s="14"/>
      <c r="L2" s="11"/>
      <c r="M2" s="12"/>
      <c r="N2" s="49" t="s">
        <v>9</v>
      </c>
      <c r="O2" s="14" t="s">
        <v>10</v>
      </c>
      <c r="P2" s="15" t="s">
        <v>9</v>
      </c>
      <c r="Q2" s="15" t="s">
        <v>11</v>
      </c>
      <c r="R2" s="15" t="s">
        <v>12</v>
      </c>
      <c r="S2" s="15" t="s">
        <v>13</v>
      </c>
      <c r="T2" s="14" t="s">
        <v>14</v>
      </c>
      <c r="U2" s="14" t="s">
        <v>15</v>
      </c>
      <c r="V2" s="14" t="s">
        <v>9</v>
      </c>
      <c r="W2" s="14" t="s">
        <v>16</v>
      </c>
      <c r="X2" s="14" t="s">
        <v>17</v>
      </c>
      <c r="Y2" s="16" t="s">
        <v>18</v>
      </c>
      <c r="Z2" s="14" t="s">
        <v>19</v>
      </c>
      <c r="AA2" s="14" t="s">
        <v>20</v>
      </c>
      <c r="AB2" s="15" t="s">
        <v>21</v>
      </c>
      <c r="AC2" s="94" t="s">
        <v>111</v>
      </c>
    </row>
    <row r="3" spans="1:29" ht="55.5" x14ac:dyDescent="0.35">
      <c r="A3" s="61" t="s">
        <v>22</v>
      </c>
      <c r="B3" s="17"/>
      <c r="C3" s="17"/>
      <c r="D3" s="17" t="s">
        <v>86</v>
      </c>
      <c r="E3" s="17" t="s">
        <v>56</v>
      </c>
      <c r="F3" s="17" t="s">
        <v>23</v>
      </c>
      <c r="G3" s="19" t="s">
        <v>104</v>
      </c>
      <c r="H3" s="64" t="s">
        <v>24</v>
      </c>
      <c r="I3" s="17" t="s">
        <v>25</v>
      </c>
      <c r="J3" s="17" t="s">
        <v>26</v>
      </c>
      <c r="K3" s="17" t="s">
        <v>27</v>
      </c>
      <c r="L3" s="19" t="s">
        <v>57</v>
      </c>
      <c r="M3" s="20" t="s">
        <v>28</v>
      </c>
      <c r="N3" s="65" t="s">
        <v>30</v>
      </c>
      <c r="O3" s="17" t="s">
        <v>30</v>
      </c>
      <c r="P3" s="17" t="s">
        <v>31</v>
      </c>
      <c r="Q3" s="17" t="s">
        <v>32</v>
      </c>
      <c r="R3" s="17" t="s">
        <v>33</v>
      </c>
      <c r="S3" s="66" t="s">
        <v>31</v>
      </c>
      <c r="T3" s="66" t="s">
        <v>34</v>
      </c>
      <c r="U3" s="66" t="s">
        <v>35</v>
      </c>
      <c r="V3" s="66" t="s">
        <v>36</v>
      </c>
      <c r="W3" s="66" t="s">
        <v>37</v>
      </c>
      <c r="X3" s="66" t="s">
        <v>38</v>
      </c>
      <c r="Y3" s="67" t="s">
        <v>39</v>
      </c>
      <c r="Z3" s="66" t="s">
        <v>33</v>
      </c>
      <c r="AA3" s="66" t="s">
        <v>33</v>
      </c>
      <c r="AB3" s="93"/>
      <c r="AC3" s="99" t="s">
        <v>109</v>
      </c>
    </row>
    <row r="4" spans="1:29" ht="150" customHeight="1" x14ac:dyDescent="0.35">
      <c r="A4" s="104" t="s">
        <v>40</v>
      </c>
      <c r="B4" s="105"/>
      <c r="C4" s="106" t="s">
        <v>100</v>
      </c>
      <c r="D4" s="107">
        <v>0.75</v>
      </c>
      <c r="E4" s="108">
        <f>3148*0.75</f>
        <v>2361</v>
      </c>
      <c r="F4" s="109">
        <v>12.5</v>
      </c>
      <c r="G4" s="110" t="s">
        <v>60</v>
      </c>
      <c r="H4" s="111">
        <v>9.6331168831168839</v>
      </c>
      <c r="I4" s="112">
        <v>13.181818181818182</v>
      </c>
      <c r="J4" s="112">
        <v>12.477272727272727</v>
      </c>
      <c r="K4" s="112">
        <v>13.44155844155844</v>
      </c>
      <c r="L4" s="84">
        <v>18.896103896103895</v>
      </c>
      <c r="M4" s="89">
        <v>67.629870129870127</v>
      </c>
      <c r="N4" s="50">
        <v>13.7</v>
      </c>
      <c r="O4" s="51">
        <v>12.42</v>
      </c>
      <c r="P4" s="52">
        <v>41.1</v>
      </c>
      <c r="Q4" s="52">
        <v>21.7</v>
      </c>
      <c r="R4" s="52" t="s">
        <v>41</v>
      </c>
      <c r="S4" s="52">
        <v>19.7</v>
      </c>
      <c r="T4" s="51">
        <v>5.95</v>
      </c>
      <c r="U4" s="51">
        <v>0.31</v>
      </c>
      <c r="V4" s="53">
        <v>112</v>
      </c>
      <c r="W4" s="54">
        <v>21</v>
      </c>
      <c r="X4" s="55">
        <v>5.5</v>
      </c>
      <c r="Y4" s="55" t="s">
        <v>42</v>
      </c>
      <c r="Z4" s="56">
        <v>2.02</v>
      </c>
      <c r="AA4" s="55">
        <v>5.6</v>
      </c>
      <c r="AB4" s="51">
        <v>3.34</v>
      </c>
      <c r="AC4" s="95" t="s">
        <v>108</v>
      </c>
    </row>
    <row r="5" spans="1:29" ht="150" customHeight="1" x14ac:dyDescent="0.35">
      <c r="A5" s="113" t="s">
        <v>43</v>
      </c>
      <c r="B5" s="114"/>
      <c r="C5" s="115" t="s">
        <v>80</v>
      </c>
      <c r="D5" s="116">
        <v>0.75</v>
      </c>
      <c r="E5" s="117">
        <f>3332*0.75</f>
        <v>2499</v>
      </c>
      <c r="F5" s="118">
        <v>10.5</v>
      </c>
      <c r="G5" s="119" t="s">
        <v>77</v>
      </c>
      <c r="H5" s="120">
        <v>8.6558441558441572</v>
      </c>
      <c r="I5" s="118">
        <v>12.428571428571429</v>
      </c>
      <c r="J5" s="118">
        <v>11.863636363636365</v>
      </c>
      <c r="K5" s="118">
        <v>12.769480519480519</v>
      </c>
      <c r="L5" s="85">
        <v>16.061688311688311</v>
      </c>
      <c r="M5" s="90">
        <v>61.779220779220779</v>
      </c>
      <c r="N5" s="57">
        <v>11.37</v>
      </c>
      <c r="O5" s="35">
        <v>10.61</v>
      </c>
      <c r="P5" s="36">
        <v>32.799999999999997</v>
      </c>
      <c r="Q5" s="36">
        <v>12.9</v>
      </c>
      <c r="R5" s="36" t="s">
        <v>41</v>
      </c>
      <c r="S5" s="36">
        <v>19.899999999999999</v>
      </c>
      <c r="T5" s="35">
        <v>5.73</v>
      </c>
      <c r="U5" s="35">
        <v>0.35</v>
      </c>
      <c r="V5" s="37">
        <v>165</v>
      </c>
      <c r="W5" s="38">
        <v>38</v>
      </c>
      <c r="X5" s="39">
        <v>4.9000000000000004</v>
      </c>
      <c r="Y5" s="39" t="s">
        <v>42</v>
      </c>
      <c r="Z5" s="40">
        <v>2.4500000000000002</v>
      </c>
      <c r="AA5" s="39">
        <v>5.3</v>
      </c>
      <c r="AB5" s="35">
        <v>3.28</v>
      </c>
      <c r="AC5" s="96" t="s">
        <v>108</v>
      </c>
    </row>
    <row r="6" spans="1:29" ht="150" customHeight="1" x14ac:dyDescent="0.35">
      <c r="A6" s="121" t="s">
        <v>44</v>
      </c>
      <c r="B6" s="122"/>
      <c r="C6" s="123" t="s">
        <v>81</v>
      </c>
      <c r="D6" s="124">
        <v>0.75</v>
      </c>
      <c r="E6" s="125">
        <f>3732*0.75</f>
        <v>2799</v>
      </c>
      <c r="F6" s="126">
        <v>11</v>
      </c>
      <c r="G6" s="127" t="s">
        <v>65</v>
      </c>
      <c r="H6" s="128">
        <v>7.9577922077922079</v>
      </c>
      <c r="I6" s="126">
        <v>13.181818181818182</v>
      </c>
      <c r="J6" s="126">
        <v>12.068181818181818</v>
      </c>
      <c r="K6" s="126">
        <v>12.321428571428571</v>
      </c>
      <c r="L6" s="86">
        <v>16.061688311688311</v>
      </c>
      <c r="M6" s="91">
        <v>61.590909090909093</v>
      </c>
      <c r="N6" s="58">
        <v>11.47</v>
      </c>
      <c r="O6" s="27">
        <v>10.78</v>
      </c>
      <c r="P6" s="28">
        <v>29.3</v>
      </c>
      <c r="Q6" s="28">
        <v>11.8</v>
      </c>
      <c r="R6" s="28" t="s">
        <v>41</v>
      </c>
      <c r="S6" s="28">
        <v>17.5</v>
      </c>
      <c r="T6" s="27">
        <v>5.07</v>
      </c>
      <c r="U6" s="27">
        <v>0.3</v>
      </c>
      <c r="V6" s="29">
        <v>164</v>
      </c>
      <c r="W6" s="30">
        <v>20</v>
      </c>
      <c r="X6" s="31">
        <v>4.3</v>
      </c>
      <c r="Y6" s="31" t="s">
        <v>42</v>
      </c>
      <c r="Z6" s="32">
        <v>1.79</v>
      </c>
      <c r="AA6" s="31">
        <v>5.0999999999999996</v>
      </c>
      <c r="AB6" s="27">
        <v>3.21</v>
      </c>
      <c r="AC6" s="95" t="s">
        <v>108</v>
      </c>
    </row>
    <row r="7" spans="1:29" ht="150" customHeight="1" x14ac:dyDescent="0.35">
      <c r="A7" s="129" t="s">
        <v>45</v>
      </c>
      <c r="B7" s="130"/>
      <c r="C7" s="131" t="s">
        <v>82</v>
      </c>
      <c r="D7" s="132">
        <v>0.75</v>
      </c>
      <c r="E7" s="133">
        <f>5865*0.75</f>
        <v>4398.75</v>
      </c>
      <c r="F7" s="134">
        <v>11</v>
      </c>
      <c r="G7" s="135" t="s">
        <v>73</v>
      </c>
      <c r="H7" s="136">
        <v>8.0974025974025992</v>
      </c>
      <c r="I7" s="134">
        <v>12.805194805194803</v>
      </c>
      <c r="J7" s="134">
        <v>11.454545454545455</v>
      </c>
      <c r="K7" s="134">
        <v>11.873376623376622</v>
      </c>
      <c r="L7" s="87">
        <v>17.006493506493506</v>
      </c>
      <c r="M7" s="90">
        <v>61.237012987012982</v>
      </c>
      <c r="N7" s="57">
        <v>11.72</v>
      </c>
      <c r="O7" s="35">
        <v>10.8</v>
      </c>
      <c r="P7" s="36">
        <v>33.700000000000003</v>
      </c>
      <c r="Q7" s="36">
        <v>15.7</v>
      </c>
      <c r="R7" s="36" t="s">
        <v>41</v>
      </c>
      <c r="S7" s="36">
        <v>18</v>
      </c>
      <c r="T7" s="35">
        <v>5.22</v>
      </c>
      <c r="U7" s="35">
        <v>0.38</v>
      </c>
      <c r="V7" s="37">
        <v>164</v>
      </c>
      <c r="W7" s="38">
        <v>39</v>
      </c>
      <c r="X7" s="39">
        <v>4.9000000000000004</v>
      </c>
      <c r="Y7" s="39" t="s">
        <v>54</v>
      </c>
      <c r="Z7" s="40">
        <v>1.75</v>
      </c>
      <c r="AA7" s="39">
        <v>5.6</v>
      </c>
      <c r="AB7" s="35">
        <v>3.27</v>
      </c>
      <c r="AC7" s="96" t="s">
        <v>108</v>
      </c>
    </row>
    <row r="8" spans="1:29" ht="150" customHeight="1" x14ac:dyDescent="0.35">
      <c r="A8" s="121" t="s">
        <v>46</v>
      </c>
      <c r="B8" s="122"/>
      <c r="C8" s="123" t="s">
        <v>102</v>
      </c>
      <c r="D8" s="124">
        <v>0.75</v>
      </c>
      <c r="E8" s="125">
        <f>5998*0.75</f>
        <v>4498.5</v>
      </c>
      <c r="F8" s="126">
        <v>11</v>
      </c>
      <c r="G8" s="127" t="s">
        <v>68</v>
      </c>
      <c r="H8" s="128">
        <v>8.6558441558441572</v>
      </c>
      <c r="I8" s="126">
        <v>12.805194805194803</v>
      </c>
      <c r="J8" s="126">
        <v>11.25</v>
      </c>
      <c r="K8" s="126">
        <v>11.873376623376622</v>
      </c>
      <c r="L8" s="86">
        <v>16.376623376623378</v>
      </c>
      <c r="M8" s="91">
        <v>60.961038961038959</v>
      </c>
      <c r="N8" s="58">
        <v>12.13</v>
      </c>
      <c r="O8" s="27">
        <v>11.14</v>
      </c>
      <c r="P8" s="28">
        <v>34.1</v>
      </c>
      <c r="Q8" s="28">
        <v>16.8</v>
      </c>
      <c r="R8" s="28" t="s">
        <v>41</v>
      </c>
      <c r="S8" s="28">
        <v>17.3</v>
      </c>
      <c r="T8" s="27">
        <v>5.5</v>
      </c>
      <c r="U8" s="27">
        <v>0.42</v>
      </c>
      <c r="V8" s="29">
        <v>188</v>
      </c>
      <c r="W8" s="30">
        <v>38</v>
      </c>
      <c r="X8" s="31">
        <v>5.2</v>
      </c>
      <c r="Y8" s="31" t="s">
        <v>42</v>
      </c>
      <c r="Z8" s="32">
        <v>1.83</v>
      </c>
      <c r="AA8" s="31">
        <v>5.6</v>
      </c>
      <c r="AB8" s="27">
        <v>3.24</v>
      </c>
      <c r="AC8" s="95" t="s">
        <v>108</v>
      </c>
    </row>
    <row r="9" spans="1:29" ht="150" customHeight="1" x14ac:dyDescent="0.35">
      <c r="A9" s="113" t="s">
        <v>47</v>
      </c>
      <c r="B9" s="114"/>
      <c r="C9" s="115" t="s">
        <v>103</v>
      </c>
      <c r="D9" s="116">
        <v>0.75</v>
      </c>
      <c r="E9" s="117">
        <f>4560*0.75</f>
        <v>3420</v>
      </c>
      <c r="F9" s="118">
        <v>11</v>
      </c>
      <c r="G9" s="119" t="s">
        <v>69</v>
      </c>
      <c r="H9" s="120">
        <v>6.7012987012987013</v>
      </c>
      <c r="I9" s="118">
        <v>12.805194805194803</v>
      </c>
      <c r="J9" s="118">
        <v>10.840909090909092</v>
      </c>
      <c r="K9" s="118">
        <v>12.993506493506494</v>
      </c>
      <c r="L9" s="85">
        <v>15.431818181818182</v>
      </c>
      <c r="M9" s="90">
        <v>58.772727272727273</v>
      </c>
      <c r="N9" s="57">
        <v>11.73</v>
      </c>
      <c r="O9" s="35">
        <v>11.1</v>
      </c>
      <c r="P9" s="36">
        <v>28.6</v>
      </c>
      <c r="Q9" s="36">
        <v>10.7</v>
      </c>
      <c r="R9" s="36" t="s">
        <v>41</v>
      </c>
      <c r="S9" s="36">
        <v>17.899999999999999</v>
      </c>
      <c r="T9" s="35">
        <v>4.97</v>
      </c>
      <c r="U9" s="35">
        <v>0.31</v>
      </c>
      <c r="V9" s="37">
        <v>94</v>
      </c>
      <c r="W9" s="38">
        <v>7</v>
      </c>
      <c r="X9" s="39">
        <v>4</v>
      </c>
      <c r="Y9" s="39" t="s">
        <v>54</v>
      </c>
      <c r="Z9" s="40">
        <v>2.06</v>
      </c>
      <c r="AA9" s="39">
        <v>5.4</v>
      </c>
      <c r="AB9" s="35">
        <v>3.25</v>
      </c>
      <c r="AC9" s="96" t="s">
        <v>108</v>
      </c>
    </row>
    <row r="10" spans="1:29" ht="150" customHeight="1" x14ac:dyDescent="0.35">
      <c r="A10" s="121" t="s">
        <v>48</v>
      </c>
      <c r="B10" s="122"/>
      <c r="C10" s="123" t="s">
        <v>83</v>
      </c>
      <c r="D10" s="124">
        <v>0.75</v>
      </c>
      <c r="E10" s="125">
        <f>2098*0.75</f>
        <v>1573.5</v>
      </c>
      <c r="F10" s="126">
        <v>11.5</v>
      </c>
      <c r="G10" s="127" t="s">
        <v>64</v>
      </c>
      <c r="H10" s="128">
        <v>8.3766233766233764</v>
      </c>
      <c r="I10" s="126">
        <v>12.805194805194803</v>
      </c>
      <c r="J10" s="126">
        <v>11.25</v>
      </c>
      <c r="K10" s="126">
        <v>10.305194805194805</v>
      </c>
      <c r="L10" s="86">
        <v>14.801948051948052</v>
      </c>
      <c r="M10" s="91">
        <v>57.538961038961041</v>
      </c>
      <c r="N10" s="58">
        <v>12.03</v>
      </c>
      <c r="O10" s="27">
        <v>11.19</v>
      </c>
      <c r="P10" s="28">
        <v>35.299999999999997</v>
      </c>
      <c r="Q10" s="28">
        <v>14.3</v>
      </c>
      <c r="R10" s="28" t="s">
        <v>41</v>
      </c>
      <c r="S10" s="28">
        <v>21</v>
      </c>
      <c r="T10" s="27">
        <v>5.4</v>
      </c>
      <c r="U10" s="27">
        <v>0.49</v>
      </c>
      <c r="V10" s="29">
        <v>111</v>
      </c>
      <c r="W10" s="30">
        <v>8</v>
      </c>
      <c r="X10" s="31">
        <v>4.5999999999999996</v>
      </c>
      <c r="Y10" s="31" t="s">
        <v>42</v>
      </c>
      <c r="Z10" s="32">
        <v>2.2599999999999998</v>
      </c>
      <c r="AA10" s="31">
        <v>6.7</v>
      </c>
      <c r="AB10" s="27">
        <v>3.35</v>
      </c>
      <c r="AC10" s="95" t="s">
        <v>108</v>
      </c>
    </row>
    <row r="11" spans="1:29" ht="150" customHeight="1" x14ac:dyDescent="0.35">
      <c r="A11" s="113" t="s">
        <v>49</v>
      </c>
      <c r="B11" s="114"/>
      <c r="C11" s="115" t="s">
        <v>84</v>
      </c>
      <c r="D11" s="116">
        <v>0.75</v>
      </c>
      <c r="E11" s="117">
        <f>2532*0.75</f>
        <v>1899</v>
      </c>
      <c r="F11" s="118">
        <v>12</v>
      </c>
      <c r="G11" s="119" t="s">
        <v>63</v>
      </c>
      <c r="H11" s="120">
        <v>7.8181818181818183</v>
      </c>
      <c r="I11" s="118">
        <v>12.805194805194803</v>
      </c>
      <c r="J11" s="118">
        <v>10.636363636363637</v>
      </c>
      <c r="K11" s="118">
        <v>10.753246753246753</v>
      </c>
      <c r="L11" s="85">
        <v>14.172077922077923</v>
      </c>
      <c r="M11" s="90">
        <v>56.185064935064936</v>
      </c>
      <c r="N11" s="57">
        <v>13.17</v>
      </c>
      <c r="O11" s="35">
        <v>11.85</v>
      </c>
      <c r="P11" s="36">
        <v>42.9</v>
      </c>
      <c r="Q11" s="36">
        <v>22.5</v>
      </c>
      <c r="R11" s="36" t="s">
        <v>41</v>
      </c>
      <c r="S11" s="36">
        <v>20.399999999999999</v>
      </c>
      <c r="T11" s="36">
        <v>5.35</v>
      </c>
      <c r="U11" s="35">
        <v>0.37</v>
      </c>
      <c r="V11" s="37">
        <v>144</v>
      </c>
      <c r="W11" s="38">
        <v>14</v>
      </c>
      <c r="X11" s="38">
        <v>4.2</v>
      </c>
      <c r="Y11" s="39" t="s">
        <v>42</v>
      </c>
      <c r="Z11" s="40">
        <v>2.1800000000000002</v>
      </c>
      <c r="AA11" s="40">
        <v>6.8</v>
      </c>
      <c r="AB11" s="35">
        <v>3.31</v>
      </c>
      <c r="AC11" s="96" t="s">
        <v>108</v>
      </c>
    </row>
    <row r="12" spans="1:29" ht="150" customHeight="1" thickBot="1" x14ac:dyDescent="0.4">
      <c r="A12" s="137" t="s">
        <v>49</v>
      </c>
      <c r="B12" s="138"/>
      <c r="C12" s="139" t="s">
        <v>85</v>
      </c>
      <c r="D12" s="140">
        <v>0.75</v>
      </c>
      <c r="E12" s="141">
        <f>2371*0.75</f>
        <v>1778.25</v>
      </c>
      <c r="F12" s="142">
        <v>12.5</v>
      </c>
      <c r="G12" s="143" t="s">
        <v>66</v>
      </c>
      <c r="H12" s="144">
        <v>8.3766233766233764</v>
      </c>
      <c r="I12" s="145">
        <v>12.805194805194803</v>
      </c>
      <c r="J12" s="145">
        <v>10.636363636363637</v>
      </c>
      <c r="K12" s="145">
        <v>11.425324675324674</v>
      </c>
      <c r="L12" s="88">
        <v>12.912337662337661</v>
      </c>
      <c r="M12" s="92">
        <v>56.15584415584415</v>
      </c>
      <c r="N12" s="69">
        <v>14.01</v>
      </c>
      <c r="O12" s="43">
        <v>12.8</v>
      </c>
      <c r="P12" s="44">
        <v>39</v>
      </c>
      <c r="Q12" s="44">
        <v>20.6</v>
      </c>
      <c r="R12" s="44" t="s">
        <v>41</v>
      </c>
      <c r="S12" s="44">
        <v>18.399999999999999</v>
      </c>
      <c r="T12" s="43">
        <v>5</v>
      </c>
      <c r="U12" s="43">
        <v>0.47</v>
      </c>
      <c r="V12" s="45">
        <v>123</v>
      </c>
      <c r="W12" s="46">
        <v>11</v>
      </c>
      <c r="X12" s="47">
        <v>4.2</v>
      </c>
      <c r="Y12" s="47" t="s">
        <v>42</v>
      </c>
      <c r="Z12" s="48">
        <v>2.13</v>
      </c>
      <c r="AA12" s="47">
        <v>5.8</v>
      </c>
      <c r="AB12" s="43">
        <v>3.47</v>
      </c>
      <c r="AC12" s="100" t="s">
        <v>108</v>
      </c>
    </row>
    <row r="13" spans="1:29" ht="18.5" x14ac:dyDescent="0.35">
      <c r="A13" s="146" t="s">
        <v>53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77"/>
      <c r="N13" s="78"/>
      <c r="O13" s="78"/>
      <c r="P13" s="79"/>
      <c r="Q13" s="79"/>
      <c r="R13" s="79"/>
      <c r="S13" s="79"/>
      <c r="T13" s="79"/>
      <c r="U13" s="78"/>
      <c r="V13" s="80"/>
      <c r="W13" s="81"/>
      <c r="X13" s="81"/>
      <c r="Y13" s="82"/>
      <c r="Z13" s="83"/>
      <c r="AA13" s="83"/>
      <c r="AB13" s="78"/>
      <c r="AC13" s="101"/>
    </row>
    <row r="14" spans="1:29" ht="18.5" x14ac:dyDescent="0.4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02"/>
    </row>
    <row r="15" spans="1:29" ht="18.5" x14ac:dyDescent="0.35">
      <c r="AC15" s="102"/>
    </row>
    <row r="16" spans="1:29" ht="18.5" x14ac:dyDescent="0.35">
      <c r="AC16" s="102"/>
    </row>
    <row r="17" spans="29:29" ht="18.5" x14ac:dyDescent="0.35">
      <c r="AC17" s="102"/>
    </row>
  </sheetData>
  <sheetProtection algorithmName="SHA-512" hashValue="2SxU2AbWoBMeGnTu7j2sHItDGsWLKb9/eYrNzbRtJXZdZzI0Ej8doQsj+THjimThqqKRw+14Mh7ovU+eqSgskw==" saltValue="Pf3DcnMD/oXl/aH+Aht0eQ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AEA79187D72B845A965D6F52406F74D" ma:contentTypeVersion="0" ma:contentTypeDescription="Új dokumentum létrehozása." ma:contentTypeScope="" ma:versionID="dd3a4def93fa0619e63dc992e76970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8dee037046ad32af3116d3be75d37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6E1286-7F36-41D9-8893-2DA59737D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21F8CC-08ED-46FD-8391-A72F1016E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0D6BF-3DF7-4055-BC8E-84E77582B643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Palackban erjesztett rangsor</vt:lpstr>
      <vt:lpstr>Tartályban erjesztett rangsor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Czuczor-Gál Zsanett</dc:creator>
  <cp:lastModifiedBy>Buna Levente</cp:lastModifiedBy>
  <dcterms:created xsi:type="dcterms:W3CDTF">2025-11-28T11:10:58Z</dcterms:created>
  <dcterms:modified xsi:type="dcterms:W3CDTF">2025-12-11T08:24:27Z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0x0101004AEA79187D72B845A965D6F52406F74D</vt:lpwstr>
  </property>
</Properties>
</file>