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codeName="ThisWorkbook"/>
  <mc:AlternateContent xmlns:mc="http://schemas.openxmlformats.org/markup-compatibility/2006">
    <mc:Choice Requires="x15">
      <x15ac:absPath xmlns:x15ac="http://schemas.microsoft.com/office/spreadsheetml/2010/11/ac" url="C:\Users\horvath-szulimanz\Downloads\"/>
    </mc:Choice>
  </mc:AlternateContent>
  <xr:revisionPtr revIDLastSave="0" documentId="8_{FB424F33-DD98-4D28-8816-366DD0527418}" xr6:coauthVersionLast="36" xr6:coauthVersionMax="36" xr10:uidLastSave="{00000000-0000-0000-0000-000000000000}"/>
  <bookViews>
    <workbookView xWindow="-19320" yWindow="-120" windowWidth="19440" windowHeight="15000" tabRatio="577" xr2:uid="{00000000-000D-0000-FFFF-FFFF00000000}"/>
  </bookViews>
  <sheets>
    <sheet name="NTS" sheetId="1" r:id="rId1"/>
    <sheet name="Purpose of the project" sheetId="6" r:id="rId2"/>
    <sheet name="Expected harms" sheetId="3" r:id="rId3"/>
    <sheet name="Fate of animals kept alive" sheetId="4" r:id="rId4"/>
    <sheet name="Translations" sheetId="2" state="hidden" r:id="rId5"/>
    <sheet name="Configuration" sheetId="5" state="hidden" r:id="rId6"/>
  </sheets>
  <definedNames>
    <definedName name="_xlnm._FilterDatabase" localSheetId="0" hidden="1">NTS!$G$1:$G$54</definedName>
    <definedName name="additional_fields_tinstr">Translations!$B$198</definedName>
    <definedName name="additional_fields_title">Translations!$B$197</definedName>
    <definedName name="application_of_the_three_rs_label">Translations!$B$143</definedName>
    <definedName name="at_least_one_keyword_mssg">Translations!$B$133</definedName>
    <definedName name="at_least_one_purpose_mssg">Translations!$B$132</definedName>
    <definedName name="at_least_one_reason_mssg">Translations!$B$156</definedName>
    <definedName name="at_least_one_row_mssg">Translations!$B$163</definedName>
    <definedName name="basicResearch_label">Translations!$B$119</definedName>
    <definedName name="choice_mandatory">Configuration!$B$3:$C$3</definedName>
    <definedName name="choice_optional">Configuration!$B$4:$C$4</definedName>
    <definedName name="choiceCode">Translations!$A$62:$A$64</definedName>
    <definedName name="choiceTranslated">Translations!$B$62:$B$64</definedName>
    <definedName name="choiceTranslations">Translations!$D$62:$AB$64</definedName>
    <definedName name="compulsory_field_for_some_tinstr">Translations!$B$186</definedName>
    <definedName name="compulsory_field_tinstr">Translations!$B$185</definedName>
    <definedName name="countries">Configuration!$A$11:$A$38</definedName>
    <definedName name="country_label">Translations!$B$111</definedName>
    <definedName name="custom_severity_label">Translations!$B$220</definedName>
    <definedName name="date_format_tinstr">Translations!$B$196</definedName>
    <definedName name="duration_unit_label">Translations!$B$209</definedName>
    <definedName name="education_label">Translations!$B$127</definedName>
    <definedName name="efficacyTesting_label">Translations!$B$122</definedName>
    <definedName name="euSubmission_instr">Translations!$B$212</definedName>
    <definedName name="euSubmission_label">Translations!$B$113</definedName>
    <definedName name="expectedHarms_instr">Translations!$B$177</definedName>
    <definedName name="expectedHarms_label">Translations!$B$140</definedName>
    <definedName name="expectedHarms_tinstr">Translations!$B$194</definedName>
    <definedName name="expectedImpacts_instr">Translations!$B$176</definedName>
    <definedName name="expectedImpacts_label">Translations!$B$139</definedName>
    <definedName name="fateList_instr">Translations!$B$178</definedName>
    <definedName name="fateList_label">Translations!$B$141</definedName>
    <definedName name="fateList_tinstr">Translations!$B$195</definedName>
    <definedName name="fateReasons_instr">Translations!$B$179</definedName>
    <definedName name="fateReasons_label">Translations!$B$142</definedName>
    <definedName name="field1_label">Translations!$B$203</definedName>
    <definedName name="field2_label">Translations!$B$204</definedName>
    <definedName name="field3_label">Translations!$B$205</definedName>
    <definedName name="field4_label">Translations!$B$206</definedName>
    <definedName name="field5_label">Translations!$B$207</definedName>
    <definedName name="fill_all_cells_mssg">Translations!$B$211</definedName>
    <definedName name="forensic_label">Translations!$B$129</definedName>
    <definedName name="icd_code">Configuration!#REF!</definedName>
    <definedName name="ICD_code_instr">Translations!$B$213</definedName>
    <definedName name="ICD_code_label">Translations!$B$202</definedName>
    <definedName name="ICD_code_tinstr">Translations!$B$214</definedName>
    <definedName name="inconsistent_value_mssg">Translations!$B$157</definedName>
    <definedName name="internal_national_field_1_label">Translations!$B$203</definedName>
    <definedName name="internal_national_field_2_label">Translations!$B$204</definedName>
    <definedName name="Internal_national_field_3_label">Translations!$B$205</definedName>
    <definedName name="internal_national_field_instr">Translations!#REF!</definedName>
    <definedName name="keyword_label">Translations!$B$117</definedName>
    <definedName name="keyword_tinstr">Translations!$B$210</definedName>
    <definedName name="keywords_label">Translations!$B$116</definedName>
    <definedName name="language">NTS!$B$3</definedName>
    <definedName name="language_label">Translations!$B$112</definedName>
    <definedName name="language_or_default">Configuration!$B$2</definedName>
    <definedName name="languages">Translations!$D$2:$AB$2</definedName>
    <definedName name="maintenance_label">Translations!$B$130</definedName>
    <definedName name="maxLength_100_tinstr">Translations!$B$187</definedName>
    <definedName name="maxLength_2500_tinstr">Translations!$B$191</definedName>
    <definedName name="maxLength_50_tinstr">Translations!$B$190</definedName>
    <definedName name="maxLength_500_tinstr">Translations!$B$192</definedName>
    <definedName name="mild_label">Translations!$B$166</definedName>
    <definedName name="moderate_label">Translations!$B$167</definedName>
    <definedName name="nhpUse_label">Translations!$B$153</definedName>
    <definedName name="no">Translations!$C$64</definedName>
    <definedName name="nonRecovery_label">Translations!$B$165</definedName>
    <definedName name="not_applicable_mssg">Translations!$B$159</definedName>
    <definedName name="not_published_instr">Translations!$B$221</definedName>
    <definedName name="NTS_title">Translations!$B$131</definedName>
    <definedName name="ntsId_instr">Translations!$B$218</definedName>
    <definedName name="ntsId_label">Translations!$B$217</definedName>
    <definedName name="ntsId_tinstr">Translations!$B$219</definedName>
    <definedName name="ntsNationalId_instr">Translations!$B$193</definedName>
    <definedName name="ntsNationalId_label">Translations!$B$158</definedName>
    <definedName name="ntsPreviousVersionExternalLink_instr">Translations!$B$216</definedName>
    <definedName name="ntsPreviousVersionExternalLink_label">Translations!$B$215</definedName>
    <definedName name="numbers_per_fate_label">Translations!$B$184</definedName>
    <definedName name="numbers_per_severity_label">Translations!$B$183</definedName>
    <definedName name="objectives_and_benefits_label">Translations!$B$134</definedName>
    <definedName name="other_label">Translations!$B$154</definedName>
    <definedName name="otherExplanation_label">Translations!$B$155</definedName>
    <definedName name="otherExplanation_tinstr">Translations!#REF!</definedName>
    <definedName name="potentialBenefits_instr">Translations!$B$174</definedName>
    <definedName name="potentialBenefits_label">Translations!$B$136</definedName>
    <definedName name="predicted_harms_label">Translations!$B$137</definedName>
    <definedName name="preservation_label">Translations!$B$126</definedName>
    <definedName name="procedures_instr">Translations!$B$175</definedName>
    <definedName name="procedures_label">Translations!$B$138</definedName>
    <definedName name="project_approval_date">Configuration!$B$8</definedName>
    <definedName name="project_selected_for_ra_label">Translations!$B$148</definedName>
    <definedName name="project_start_end_date">Configuration!$B$7</definedName>
    <definedName name="projectApprovalDate_label">Translations!$B$201</definedName>
    <definedName name="projectDuration_instr">Translations!$B$188</definedName>
    <definedName name="projectDuration_label">Translations!$B$115</definedName>
    <definedName name="projectDuration_tinstr">Translations!$B$189</definedName>
    <definedName name="projectEndDate_label">Translations!$B$200</definedName>
    <definedName name="projectObjectives_instr">Translations!$B$173</definedName>
    <definedName name="projectObjectives_label">Translations!$B$135</definedName>
    <definedName name="projectPurposes_label">Translations!$B$118</definedName>
    <definedName name="projectPurposes_tinstr">Translations!$B$208</definedName>
    <definedName name="projectStartDate_label">Translations!$B$199</definedName>
    <definedName name="projectTitle_label">Translations!$B$114</definedName>
    <definedName name="protection_label">Translations!$B$125</definedName>
    <definedName name="purposeCategories">Translations!$A$4:$A$14</definedName>
    <definedName name="purposeCategoryTranslations">Translations!$D$4:$AB$14</definedName>
    <definedName name="purposeCode">Translations!$A$16:$A$60</definedName>
    <definedName name="purposeShown">Translations!$C$17:$C$59</definedName>
    <definedName name="purposeTranslations">Translations!$D$16:$AB$60</definedName>
    <definedName name="qualityControl_label">Translations!$B$121</definedName>
    <definedName name="ra_reasons_label">Translations!$B$151</definedName>
    <definedName name="raDeadline_label">Translations!$B$150</definedName>
    <definedName name="raSelected_label">Translations!$B$149</definedName>
    <definedName name="reduction_instr">Translations!$B$181</definedName>
    <definedName name="reduction_label">Translations!$B$145</definedName>
    <definedName name="refinement_instr">Translations!$B$182</definedName>
    <definedName name="refinement_label">Translations!$B$146</definedName>
    <definedName name="rehomed_label">Translations!$B$172</definedName>
    <definedName name="replacement_instr">Translations!$B$180</definedName>
    <definedName name="replacement_label">Translations!$B$144</definedName>
    <definedName name="returned_label">Translations!$B$171</definedName>
    <definedName name="reused_label">Translations!$B$170</definedName>
    <definedName name="routineProduction_label">Translations!$B$124</definedName>
    <definedName name="select_species_mssg">Translations!$B$162</definedName>
    <definedName name="selection_for_RA">Configuration!$B$6</definedName>
    <definedName name="severe_label">Translations!$B$168</definedName>
    <definedName name="severeProcedure_label">Translations!$B$152</definedName>
    <definedName name="species_label">Translations!$B$164</definedName>
    <definedName name="speciesChoiceExplanation_instr">Translations!#REF!</definedName>
    <definedName name="speciesChoiceExplanation_label">Translations!$B$147</definedName>
    <definedName name="speciesCode">Translations!$A$66:$A$108</definedName>
    <definedName name="speciesShown">Translations!$C$67:$C$108</definedName>
    <definedName name="speciesTranslated">Translations!$B$66:$B$108</definedName>
    <definedName name="speciesTranslations">Translations!$D$66:$AB$108</definedName>
    <definedName name="template_version">Configuration!$B$5</definedName>
    <definedName name="text">Translations!$A$110:$A$225</definedName>
    <definedName name="textTranslations">Translations!$D$110:$AB$225</definedName>
    <definedName name="to_be_filled_in_by_authority_mssg">Translations!$B$160</definedName>
    <definedName name="total_number_label">Translations!$B$169</definedName>
    <definedName name="total_number_mssg">Translations!$B$161</definedName>
    <definedName name="toxicityTesting_label">Translations!$B$123</definedName>
    <definedName name="training_label">Translations!$B$128</definedName>
    <definedName name="translationalResearch_label">Translations!$B$120</definedName>
    <definedName name="yes">Translations!$C$63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5" i="4" l="1"/>
  <c r="E6" i="4"/>
  <c r="E7" i="4"/>
  <c r="E8" i="4"/>
  <c r="E9" i="4"/>
  <c r="E10" i="4"/>
  <c r="E11" i="4"/>
  <c r="E12" i="4"/>
  <c r="E13" i="4"/>
  <c r="E14" i="4"/>
  <c r="E15" i="4"/>
  <c r="E16" i="4"/>
  <c r="E17" i="4"/>
  <c r="E18" i="4"/>
  <c r="E19" i="4"/>
  <c r="E20" i="4"/>
  <c r="E21" i="4"/>
  <c r="E22" i="4"/>
  <c r="E23" i="4"/>
  <c r="E24" i="4"/>
  <c r="E25" i="4"/>
  <c r="E26" i="4"/>
  <c r="E27" i="4"/>
  <c r="E28" i="4"/>
  <c r="E29" i="4"/>
  <c r="E30" i="4"/>
  <c r="E31" i="4"/>
  <c r="E32" i="4"/>
  <c r="E33" i="4"/>
  <c r="E34" i="4"/>
  <c r="E35" i="4"/>
  <c r="E36" i="4"/>
  <c r="E37" i="4"/>
  <c r="E38" i="4"/>
  <c r="E39" i="4"/>
  <c r="E40" i="4"/>
  <c r="E41" i="4"/>
  <c r="E42" i="4"/>
  <c r="E4" i="4"/>
  <c r="H5" i="3"/>
  <c r="H6" i="3"/>
  <c r="H7" i="3"/>
  <c r="H8" i="3"/>
  <c r="H9" i="3"/>
  <c r="H10" i="3"/>
  <c r="H11" i="3"/>
  <c r="H12" i="3"/>
  <c r="H13" i="3"/>
  <c r="H14" i="3"/>
  <c r="H15" i="3"/>
  <c r="H16" i="3"/>
  <c r="H17" i="3"/>
  <c r="H18" i="3"/>
  <c r="H19" i="3"/>
  <c r="H20" i="3"/>
  <c r="H21" i="3"/>
  <c r="H22" i="3"/>
  <c r="H23" i="3"/>
  <c r="H24" i="3"/>
  <c r="H25" i="3"/>
  <c r="H26" i="3"/>
  <c r="H27" i="3"/>
  <c r="H28" i="3"/>
  <c r="H29" i="3"/>
  <c r="H30" i="3"/>
  <c r="H31" i="3"/>
  <c r="H32" i="3"/>
  <c r="H33" i="3"/>
  <c r="H34" i="3"/>
  <c r="H35" i="3"/>
  <c r="H36" i="3"/>
  <c r="H37" i="3"/>
  <c r="H38" i="3"/>
  <c r="H39" i="3"/>
  <c r="H40" i="3"/>
  <c r="H41" i="3"/>
  <c r="H42" i="3"/>
  <c r="G5" i="3"/>
  <c r="G6" i="3"/>
  <c r="G7" i="3"/>
  <c r="G8" i="3"/>
  <c r="G9" i="3"/>
  <c r="G10" i="3"/>
  <c r="G11" i="3"/>
  <c r="G12" i="3"/>
  <c r="G13" i="3"/>
  <c r="G14" i="3"/>
  <c r="G15" i="3"/>
  <c r="G16" i="3"/>
  <c r="G17" i="3"/>
  <c r="G18" i="3"/>
  <c r="G19" i="3"/>
  <c r="G20" i="3"/>
  <c r="G21" i="3"/>
  <c r="G22" i="3"/>
  <c r="G23" i="3"/>
  <c r="G24" i="3"/>
  <c r="G25" i="3"/>
  <c r="G26" i="3"/>
  <c r="G27" i="3"/>
  <c r="G28" i="3"/>
  <c r="G29" i="3"/>
  <c r="G30" i="3"/>
  <c r="G31" i="3"/>
  <c r="G32" i="3"/>
  <c r="G33" i="3"/>
  <c r="G34" i="3"/>
  <c r="G35" i="3"/>
  <c r="G36" i="3"/>
  <c r="G37" i="3"/>
  <c r="G38" i="3"/>
  <c r="G39" i="3"/>
  <c r="G40" i="3"/>
  <c r="G41" i="3"/>
  <c r="G42" i="3"/>
  <c r="B6" i="1"/>
  <c r="B60" i="1"/>
  <c r="B58" i="1"/>
  <c r="B59" i="1"/>
  <c r="B4" i="1"/>
  <c r="F5" i="4" l="1"/>
  <c r="F6" i="4"/>
  <c r="F7" i="4"/>
  <c r="F8" i="4"/>
  <c r="F9" i="4"/>
  <c r="F10" i="4"/>
  <c r="F11" i="4"/>
  <c r="F12" i="4"/>
  <c r="F13" i="4"/>
  <c r="F14" i="4"/>
  <c r="F15" i="4"/>
  <c r="F16" i="4"/>
  <c r="F17" i="4"/>
  <c r="F18" i="4"/>
  <c r="F19" i="4"/>
  <c r="F20" i="4"/>
  <c r="F21" i="4"/>
  <c r="F22" i="4"/>
  <c r="F23" i="4"/>
  <c r="F24" i="4"/>
  <c r="F25" i="4"/>
  <c r="F26" i="4"/>
  <c r="F27" i="4"/>
  <c r="F28" i="4"/>
  <c r="F29" i="4"/>
  <c r="F30" i="4"/>
  <c r="F31" i="4"/>
  <c r="F32" i="4"/>
  <c r="F33" i="4"/>
  <c r="F34" i="4"/>
  <c r="F35" i="4"/>
  <c r="F36" i="4"/>
  <c r="F37" i="4"/>
  <c r="F38" i="4"/>
  <c r="F39" i="4"/>
  <c r="F40" i="4"/>
  <c r="F41" i="4"/>
  <c r="F42" i="4"/>
  <c r="F4" i="4"/>
  <c r="H4" i="3"/>
  <c r="B53" i="1" l="1"/>
  <c r="B52" i="1"/>
  <c r="E110" i="2" l="1"/>
  <c r="F110" i="2"/>
  <c r="G110" i="2"/>
  <c r="H110" i="2"/>
  <c r="I110" i="2"/>
  <c r="J110" i="2"/>
  <c r="K110" i="2"/>
  <c r="L110" i="2"/>
  <c r="M110" i="2"/>
  <c r="N110" i="2"/>
  <c r="O110" i="2"/>
  <c r="P110" i="2"/>
  <c r="Q110" i="2"/>
  <c r="R110" i="2"/>
  <c r="S110" i="2"/>
  <c r="T110" i="2"/>
  <c r="U110" i="2"/>
  <c r="V110" i="2"/>
  <c r="W110" i="2"/>
  <c r="X110" i="2"/>
  <c r="Y110" i="2"/>
  <c r="Z110" i="2"/>
  <c r="AA110" i="2"/>
  <c r="AB110" i="2"/>
  <c r="D110" i="2"/>
  <c r="E66" i="2"/>
  <c r="F66" i="2"/>
  <c r="G66" i="2"/>
  <c r="H66" i="2"/>
  <c r="I66" i="2"/>
  <c r="J66" i="2"/>
  <c r="K66" i="2"/>
  <c r="L66" i="2"/>
  <c r="M66" i="2"/>
  <c r="N66" i="2"/>
  <c r="O66" i="2"/>
  <c r="P66" i="2"/>
  <c r="Q66" i="2"/>
  <c r="R66" i="2"/>
  <c r="S66" i="2"/>
  <c r="T66" i="2"/>
  <c r="U66" i="2"/>
  <c r="V66" i="2"/>
  <c r="W66" i="2"/>
  <c r="X66" i="2"/>
  <c r="Y66" i="2"/>
  <c r="Z66" i="2"/>
  <c r="AA66" i="2"/>
  <c r="AB66" i="2"/>
  <c r="D66" i="2"/>
  <c r="E62" i="2"/>
  <c r="F62" i="2"/>
  <c r="G62" i="2"/>
  <c r="H62" i="2"/>
  <c r="I62" i="2"/>
  <c r="J62" i="2"/>
  <c r="K62" i="2"/>
  <c r="L62" i="2"/>
  <c r="M62" i="2"/>
  <c r="N62" i="2"/>
  <c r="O62" i="2"/>
  <c r="P62" i="2"/>
  <c r="Q62" i="2"/>
  <c r="R62" i="2"/>
  <c r="S62" i="2"/>
  <c r="T62" i="2"/>
  <c r="U62" i="2"/>
  <c r="V62" i="2"/>
  <c r="W62" i="2"/>
  <c r="X62" i="2"/>
  <c r="Y62" i="2"/>
  <c r="Z62" i="2"/>
  <c r="AA62" i="2"/>
  <c r="AB62" i="2"/>
  <c r="D62" i="2"/>
  <c r="F4" i="2" l="1"/>
  <c r="G4" i="2"/>
  <c r="H4" i="2"/>
  <c r="I4" i="2"/>
  <c r="J4" i="2"/>
  <c r="K4" i="2"/>
  <c r="L4" i="2"/>
  <c r="M4" i="2"/>
  <c r="N4" i="2"/>
  <c r="O4" i="2"/>
  <c r="P4" i="2"/>
  <c r="Q4" i="2"/>
  <c r="R4" i="2"/>
  <c r="S4" i="2"/>
  <c r="T4" i="2"/>
  <c r="U4" i="2"/>
  <c r="V4" i="2"/>
  <c r="W4" i="2"/>
  <c r="X4" i="2"/>
  <c r="Y4" i="2"/>
  <c r="Z4" i="2"/>
  <c r="AA4" i="2"/>
  <c r="AB4" i="2"/>
  <c r="E4" i="2"/>
  <c r="F16" i="2"/>
  <c r="G16" i="2"/>
  <c r="H16" i="2"/>
  <c r="I16" i="2"/>
  <c r="J16" i="2"/>
  <c r="K16" i="2"/>
  <c r="L16" i="2"/>
  <c r="M16" i="2"/>
  <c r="N16" i="2"/>
  <c r="O16" i="2"/>
  <c r="P16" i="2"/>
  <c r="Q16" i="2"/>
  <c r="R16" i="2"/>
  <c r="S16" i="2"/>
  <c r="T16" i="2"/>
  <c r="U16" i="2"/>
  <c r="V16" i="2"/>
  <c r="W16" i="2"/>
  <c r="X16" i="2"/>
  <c r="Y16" i="2"/>
  <c r="Z16" i="2"/>
  <c r="AA16" i="2"/>
  <c r="AB16" i="2"/>
  <c r="E16" i="2"/>
  <c r="D16" i="2"/>
  <c r="D4" i="2"/>
  <c r="B50" i="1" l="1"/>
  <c r="B51" i="1"/>
  <c r="B49" i="1"/>
  <c r="B57" i="1"/>
  <c r="B56" i="1"/>
  <c r="B55" i="1"/>
  <c r="B54" i="1"/>
  <c r="B7" i="1" l="1"/>
  <c r="B47" i="1" l="1"/>
  <c r="B45" i="1" l="1"/>
  <c r="I47" i="1" s="1"/>
  <c r="B44" i="1"/>
  <c r="B43" i="1"/>
  <c r="B41" i="1"/>
  <c r="B40" i="1"/>
  <c r="B38" i="1"/>
  <c r="B36" i="1"/>
  <c r="B34" i="1"/>
  <c r="B32" i="1"/>
  <c r="B29" i="1"/>
  <c r="G47" i="1" l="1"/>
  <c r="G41" i="1"/>
  <c r="G42" i="1"/>
  <c r="B11" i="1"/>
  <c r="B12" i="1"/>
  <c r="B13" i="1"/>
  <c r="B14" i="1"/>
  <c r="B10" i="1"/>
  <c r="B3" i="1"/>
  <c r="B2" i="1"/>
  <c r="B6" i="5" l="1"/>
  <c r="B8" i="5"/>
  <c r="G56" i="1" s="1"/>
  <c r="B7" i="5"/>
  <c r="B2" i="5"/>
  <c r="B8" i="1"/>
  <c r="B13" i="2" l="1"/>
  <c r="C58" i="2" s="1"/>
  <c r="B224" i="2"/>
  <c r="B221" i="2"/>
  <c r="B220" i="2"/>
  <c r="F2" i="3" s="1"/>
  <c r="B222" i="2"/>
  <c r="B223" i="2"/>
  <c r="B218" i="2"/>
  <c r="B113" i="2"/>
  <c r="B217" i="2"/>
  <c r="C6" i="1" s="1"/>
  <c r="B213" i="2"/>
  <c r="B214" i="2"/>
  <c r="B215" i="2"/>
  <c r="C60" i="1" s="1"/>
  <c r="B219" i="2"/>
  <c r="B216" i="2"/>
  <c r="B211" i="2"/>
  <c r="B207" i="2"/>
  <c r="C53" i="1" s="1"/>
  <c r="B206" i="2"/>
  <c r="C52" i="1" s="1"/>
  <c r="B208" i="2"/>
  <c r="B186" i="2"/>
  <c r="H39" i="1" s="1"/>
  <c r="B50" i="2"/>
  <c r="B40" i="2"/>
  <c r="B37" i="2"/>
  <c r="B31" i="2"/>
  <c r="B49" i="2"/>
  <c r="B46" i="2"/>
  <c r="B42" i="2"/>
  <c r="B32" i="2"/>
  <c r="B51" i="2"/>
  <c r="B35" i="2"/>
  <c r="B44" i="2"/>
  <c r="B36" i="2"/>
  <c r="B45" i="2"/>
  <c r="B34" i="2"/>
  <c r="B38" i="2"/>
  <c r="B41" i="2"/>
  <c r="B52" i="2"/>
  <c r="B43" i="2"/>
  <c r="B33" i="2"/>
  <c r="B39" i="2"/>
  <c r="B47" i="2"/>
  <c r="B48" i="2"/>
  <c r="B20" i="2"/>
  <c r="B28" i="2"/>
  <c r="B22" i="2"/>
  <c r="B23" i="2"/>
  <c r="B27" i="2"/>
  <c r="B21" i="2"/>
  <c r="B29" i="2"/>
  <c r="B30" i="2"/>
  <c r="B17" i="2"/>
  <c r="B24" i="2"/>
  <c r="B25" i="2"/>
  <c r="B18" i="2"/>
  <c r="B26" i="2"/>
  <c r="B19" i="2"/>
  <c r="B8" i="2"/>
  <c r="C53" i="2" s="1"/>
  <c r="B11" i="2"/>
  <c r="C56" i="2" s="1"/>
  <c r="B6" i="2"/>
  <c r="B9" i="2"/>
  <c r="C54" i="2" s="1"/>
  <c r="B10" i="2"/>
  <c r="C55" i="2" s="1"/>
  <c r="B5" i="2"/>
  <c r="B14" i="2"/>
  <c r="B12" i="2"/>
  <c r="C57" i="2" s="1"/>
  <c r="B7" i="2"/>
  <c r="B212" i="2"/>
  <c r="B209" i="2"/>
  <c r="E8" i="1" s="1"/>
  <c r="B210" i="2"/>
  <c r="B200" i="2"/>
  <c r="C55" i="1" s="1"/>
  <c r="B204" i="2"/>
  <c r="C50" i="1" s="1"/>
  <c r="B205" i="2"/>
  <c r="C51" i="1" s="1"/>
  <c r="G54" i="1"/>
  <c r="G55" i="1"/>
  <c r="G40" i="1"/>
  <c r="B199" i="2"/>
  <c r="B201" i="2"/>
  <c r="C56" i="1" s="1"/>
  <c r="B202" i="2"/>
  <c r="B198" i="2"/>
  <c r="I48" i="1" s="1"/>
  <c r="B203" i="2"/>
  <c r="C49" i="1" s="1"/>
  <c r="B103" i="2"/>
  <c r="C103" i="2" s="1"/>
  <c r="B197" i="2"/>
  <c r="C48" i="1" s="1"/>
  <c r="B104" i="2"/>
  <c r="C104" i="2" s="1"/>
  <c r="B105" i="2"/>
  <c r="C105" i="2" s="1"/>
  <c r="B96" i="2"/>
  <c r="C96" i="2" s="1"/>
  <c r="B194" i="2"/>
  <c r="B195" i="2"/>
  <c r="I27" i="1" s="1"/>
  <c r="B196" i="2"/>
  <c r="B189" i="2"/>
  <c r="B190" i="2"/>
  <c r="B191" i="2"/>
  <c r="B192" i="2"/>
  <c r="B188" i="2"/>
  <c r="B185" i="2"/>
  <c r="B187" i="2"/>
  <c r="B193" i="2"/>
  <c r="B225" i="2"/>
  <c r="B20" i="1"/>
  <c r="B23" i="1"/>
  <c r="B25" i="1"/>
  <c r="B18" i="1"/>
  <c r="B5" i="1"/>
  <c r="I41" i="1" l="1"/>
  <c r="I4" i="1"/>
  <c r="I60" i="1"/>
  <c r="I59" i="1"/>
  <c r="I58" i="1"/>
  <c r="I57" i="1"/>
  <c r="I54" i="1"/>
  <c r="I55" i="1"/>
  <c r="I53" i="1"/>
  <c r="I50" i="1"/>
  <c r="I49" i="1"/>
  <c r="I52" i="1"/>
  <c r="I51" i="1"/>
  <c r="I40" i="1"/>
  <c r="I8" i="1"/>
  <c r="I26" i="1"/>
  <c r="I7" i="1"/>
  <c r="I6" i="1"/>
  <c r="C4" i="1"/>
  <c r="C59" i="2"/>
  <c r="C59" i="1"/>
  <c r="C58" i="1"/>
  <c r="C57" i="1"/>
  <c r="I5" i="1"/>
  <c r="I13" i="1"/>
  <c r="I14" i="1"/>
  <c r="I10" i="1"/>
  <c r="I12" i="1"/>
  <c r="I11" i="1"/>
  <c r="C50" i="2"/>
  <c r="C52" i="2"/>
  <c r="C49" i="2"/>
  <c r="C51" i="2"/>
  <c r="C35" i="2"/>
  <c r="C43" i="2"/>
  <c r="C36" i="2"/>
  <c r="C44" i="2"/>
  <c r="C37" i="2"/>
  <c r="C45" i="2"/>
  <c r="C40" i="2"/>
  <c r="C48" i="2"/>
  <c r="C41" i="2"/>
  <c r="C34" i="2"/>
  <c r="C38" i="2"/>
  <c r="C46" i="2"/>
  <c r="C39" i="2"/>
  <c r="C47" i="2"/>
  <c r="C32" i="2"/>
  <c r="C33" i="2"/>
  <c r="C31" i="2"/>
  <c r="C42" i="2"/>
  <c r="C18" i="2"/>
  <c r="C26" i="2"/>
  <c r="C19" i="2"/>
  <c r="C27" i="2"/>
  <c r="C20" i="2"/>
  <c r="C28" i="2"/>
  <c r="C21" i="2"/>
  <c r="C29" i="2"/>
  <c r="C22" i="2"/>
  <c r="C30" i="2"/>
  <c r="C23" i="2"/>
  <c r="C17" i="2"/>
  <c r="C24" i="2"/>
  <c r="C25" i="2"/>
  <c r="C54" i="1"/>
  <c r="I34" i="1"/>
  <c r="I32" i="1"/>
  <c r="I29" i="1"/>
  <c r="I25" i="1"/>
  <c r="I23" i="1"/>
  <c r="I20" i="1"/>
  <c r="I38" i="1"/>
  <c r="I18" i="1"/>
  <c r="I36" i="1"/>
  <c r="I3" i="1"/>
  <c r="I2" i="1"/>
  <c r="B181" i="2" l="1"/>
  <c r="H34" i="1" s="1"/>
  <c r="B173" i="2"/>
  <c r="B167" i="2"/>
  <c r="D2" i="3" s="1"/>
  <c r="B161" i="2"/>
  <c r="G4" i="3" s="1"/>
  <c r="B117" i="2"/>
  <c r="B111" i="2"/>
  <c r="C2" i="1" s="1"/>
  <c r="B147" i="2"/>
  <c r="C37" i="1" s="1"/>
  <c r="B143" i="2"/>
  <c r="C30" i="1" s="1"/>
  <c r="B156" i="2"/>
  <c r="I42" i="1" s="1"/>
  <c r="B129" i="2"/>
  <c r="B155" i="2"/>
  <c r="C46" i="1" s="1"/>
  <c r="B175" i="2"/>
  <c r="H23" i="1" s="1"/>
  <c r="B168" i="2"/>
  <c r="E2" i="3" s="1"/>
  <c r="B160" i="2"/>
  <c r="I56" i="1" s="1"/>
  <c r="B114" i="2"/>
  <c r="C5" i="1" s="1"/>
  <c r="B150" i="2"/>
  <c r="B116" i="2"/>
  <c r="C9" i="1" s="1"/>
  <c r="B118" i="2"/>
  <c r="B149" i="2"/>
  <c r="C40" i="1" s="1"/>
  <c r="B182" i="2"/>
  <c r="H36" i="1" s="1"/>
  <c r="B176" i="2"/>
  <c r="H25" i="1" s="1"/>
  <c r="B169" i="2"/>
  <c r="B159" i="2"/>
  <c r="B142" i="2"/>
  <c r="C28" i="1" s="1"/>
  <c r="B152" i="2"/>
  <c r="D43" i="1" s="1"/>
  <c r="B123" i="2"/>
  <c r="B148" i="2"/>
  <c r="C39" i="1" s="1"/>
  <c r="B121" i="2"/>
  <c r="B112" i="2"/>
  <c r="C3" i="1" s="1"/>
  <c r="B127" i="2"/>
  <c r="B153" i="2"/>
  <c r="D44" i="1" s="1"/>
  <c r="B122" i="2"/>
  <c r="B137" i="2"/>
  <c r="C21" i="1" s="1" a="1"/>
  <c r="C21" i="1" s="1"/>
  <c r="B183" i="2"/>
  <c r="B1" i="3" s="1"/>
  <c r="B177" i="2"/>
  <c r="H26" i="1" s="1"/>
  <c r="B166" i="2"/>
  <c r="C2" i="3" s="1"/>
  <c r="B134" i="2"/>
  <c r="C16" i="1" s="1"/>
  <c r="B144" i="2"/>
  <c r="C31" i="1" s="1"/>
  <c r="B154" i="2"/>
  <c r="D45" i="1" s="1"/>
  <c r="B135" i="2"/>
  <c r="C17" i="1" s="1"/>
  <c r="B125" i="2"/>
  <c r="B132" i="2"/>
  <c r="I15" i="1" s="1"/>
  <c r="B139" i="2"/>
  <c r="C24" i="1" s="1" a="1"/>
  <c r="C24" i="1" s="1"/>
  <c r="B130" i="2"/>
  <c r="B115" i="2"/>
  <c r="C8" i="1" s="1"/>
  <c r="B131" i="2"/>
  <c r="C1" i="1" s="1"/>
  <c r="B146" i="2"/>
  <c r="C35" i="1" s="1"/>
  <c r="B184" i="2"/>
  <c r="B1" i="4" s="1"/>
  <c r="B170" i="2"/>
  <c r="B2" i="4" s="1"/>
  <c r="B164" i="2"/>
  <c r="B136" i="2"/>
  <c r="C19" i="1" s="1"/>
  <c r="B138" i="2"/>
  <c r="C22" i="1" s="1"/>
  <c r="B128" i="2"/>
  <c r="B157" i="2"/>
  <c r="B162" i="2"/>
  <c r="B126" i="2"/>
  <c r="B180" i="2"/>
  <c r="H32" i="1" s="1"/>
  <c r="B178" i="2"/>
  <c r="H27" i="1" s="1"/>
  <c r="B165" i="2"/>
  <c r="B2" i="3" s="1"/>
  <c r="B140" i="2"/>
  <c r="B145" i="2"/>
  <c r="C33" i="1" s="1"/>
  <c r="B120" i="2"/>
  <c r="B179" i="2"/>
  <c r="H29" i="1" s="1"/>
  <c r="B171" i="2"/>
  <c r="C2" i="4" s="1"/>
  <c r="B163" i="2"/>
  <c r="B133" i="2"/>
  <c r="I9" i="1" s="1"/>
  <c r="B119" i="2"/>
  <c r="B158" i="2"/>
  <c r="B124" i="2"/>
  <c r="B151" i="2"/>
  <c r="C42" i="1" s="1"/>
  <c r="B141" i="2"/>
  <c r="B174" i="2"/>
  <c r="H20" i="1" s="1"/>
  <c r="B172" i="2"/>
  <c r="D2" i="4" s="1"/>
  <c r="B74" i="2"/>
  <c r="C74" i="2" s="1"/>
  <c r="B68" i="2"/>
  <c r="C68" i="2" s="1"/>
  <c r="B93" i="2"/>
  <c r="C93" i="2" s="1"/>
  <c r="B79" i="2"/>
  <c r="C79" i="2" s="1"/>
  <c r="B108" i="2"/>
  <c r="C108" i="2" s="1"/>
  <c r="B70" i="2"/>
  <c r="C70" i="2" s="1"/>
  <c r="B82" i="2"/>
  <c r="C82" i="2" s="1"/>
  <c r="B76" i="2"/>
  <c r="C76" i="2" s="1"/>
  <c r="B102" i="2"/>
  <c r="C102" i="2" s="1"/>
  <c r="B87" i="2"/>
  <c r="C87" i="2" s="1"/>
  <c r="B84" i="2"/>
  <c r="C84" i="2" s="1"/>
  <c r="B95" i="2"/>
  <c r="C95" i="2" s="1"/>
  <c r="B90" i="2"/>
  <c r="C90" i="2" s="1"/>
  <c r="B67" i="2"/>
  <c r="C67" i="2" s="1"/>
  <c r="B99" i="2"/>
  <c r="C99" i="2" s="1"/>
  <c r="B92" i="2"/>
  <c r="C92" i="2" s="1"/>
  <c r="B78" i="2"/>
  <c r="C78" i="2" s="1"/>
  <c r="B107" i="2"/>
  <c r="C107" i="2" s="1"/>
  <c r="B73" i="2"/>
  <c r="C73" i="2" s="1"/>
  <c r="B75" i="2"/>
  <c r="C75" i="2" s="1"/>
  <c r="B101" i="2"/>
  <c r="C101" i="2" s="1"/>
  <c r="B86" i="2"/>
  <c r="C86" i="2" s="1"/>
  <c r="B81" i="2"/>
  <c r="C81" i="2" s="1"/>
  <c r="B83" i="2"/>
  <c r="C83" i="2" s="1"/>
  <c r="B69" i="2"/>
  <c r="C69" i="2" s="1"/>
  <c r="B94" i="2"/>
  <c r="C94" i="2" s="1"/>
  <c r="B80" i="2"/>
  <c r="C80" i="2" s="1"/>
  <c r="B89" i="2"/>
  <c r="C89" i="2" s="1"/>
  <c r="B91" i="2"/>
  <c r="C91" i="2" s="1"/>
  <c r="B77" i="2"/>
  <c r="C77" i="2" s="1"/>
  <c r="B106" i="2"/>
  <c r="C106" i="2" s="1"/>
  <c r="B88" i="2"/>
  <c r="C88" i="2" s="1"/>
  <c r="B72" i="2"/>
  <c r="C72" i="2" s="1"/>
  <c r="B98" i="2"/>
  <c r="C98" i="2" s="1"/>
  <c r="B100" i="2"/>
  <c r="C100" i="2" s="1"/>
  <c r="B85" i="2"/>
  <c r="C85" i="2" s="1"/>
  <c r="B71" i="2"/>
  <c r="C71" i="2" s="1"/>
  <c r="B97" i="2"/>
  <c r="C97" i="2" s="1"/>
  <c r="B63" i="2"/>
  <c r="C63" i="2" s="1"/>
  <c r="B64" i="2"/>
  <c r="C64" i="2" s="1"/>
  <c r="C3" i="5" s="1"/>
  <c r="I39" i="1" l="1"/>
  <c r="E40" i="1"/>
  <c r="C45" i="1"/>
  <c r="C15" i="1" a="1"/>
  <c r="C15" i="1" s="1"/>
  <c r="A1" i="6"/>
  <c r="C7" i="1"/>
  <c r="C41" i="1"/>
  <c r="H18" i="1"/>
  <c r="C26" i="1"/>
  <c r="A1" i="3"/>
  <c r="C13" i="1"/>
  <c r="C10" i="1"/>
  <c r="C11" i="1"/>
  <c r="C14" i="1"/>
  <c r="C12" i="1"/>
  <c r="A2" i="4"/>
  <c r="A2" i="3"/>
  <c r="B3" i="5"/>
  <c r="B4" i="5"/>
  <c r="C27" i="1"/>
  <c r="A1" i="4"/>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<sst xmlns="http://schemas.openxmlformats.org/spreadsheetml/2006/main" count="5247" uniqueCount="4952">
  <si>
    <t>en</t>
  </si>
  <si>
    <t>hr</t>
  </si>
  <si>
    <t>fr</t>
  </si>
  <si>
    <t>de</t>
  </si>
  <si>
    <t>yes</t>
  </si>
  <si>
    <t>da</t>
  </si>
  <si>
    <t xml:space="preserve"> </t>
  </si>
  <si>
    <t>&lt;to be hidden&gt;</t>
  </si>
  <si>
    <t>choiceCode</t>
  </si>
  <si>
    <t>choiceTranslated</t>
  </si>
  <si>
    <t>choiceShown</t>
  </si>
  <si>
    <t>Total number</t>
  </si>
  <si>
    <t>language_or_default</t>
  </si>
  <si>
    <t>no</t>
  </si>
  <si>
    <t>choice_optional</t>
  </si>
  <si>
    <t>choice_mandatory</t>
  </si>
  <si>
    <t>bg</t>
  </si>
  <si>
    <t>cs</t>
  </si>
  <si>
    <t>el</t>
  </si>
  <si>
    <t>es</t>
  </si>
  <si>
    <t>et</t>
  </si>
  <si>
    <t>fi</t>
  </si>
  <si>
    <t>ga</t>
  </si>
  <si>
    <t>hu</t>
  </si>
  <si>
    <t>it</t>
  </si>
  <si>
    <t>lt</t>
  </si>
  <si>
    <t>lv</t>
  </si>
  <si>
    <t>mt</t>
  </si>
  <si>
    <t>nl</t>
  </si>
  <si>
    <t>pl</t>
  </si>
  <si>
    <t>pt</t>
  </si>
  <si>
    <t>ro</t>
  </si>
  <si>
    <t>sk</t>
  </si>
  <si>
    <t>sl</t>
  </si>
  <si>
    <t>sv</t>
  </si>
  <si>
    <t>AT</t>
  </si>
  <si>
    <t>BE</t>
  </si>
  <si>
    <t>BG</t>
  </si>
  <si>
    <t>CY</t>
  </si>
  <si>
    <t>CZ</t>
  </si>
  <si>
    <t>DE</t>
  </si>
  <si>
    <t>DK</t>
  </si>
  <si>
    <t>EE</t>
  </si>
  <si>
    <t>EL</t>
  </si>
  <si>
    <t>ES</t>
  </si>
  <si>
    <t>FI</t>
  </si>
  <si>
    <t>FR</t>
  </si>
  <si>
    <t>HR</t>
  </si>
  <si>
    <t>HU</t>
  </si>
  <si>
    <t>IE</t>
  </si>
  <si>
    <t>IT</t>
  </si>
  <si>
    <t>LT</t>
  </si>
  <si>
    <t>LU</t>
  </si>
  <si>
    <t>LV</t>
  </si>
  <si>
    <t>MT</t>
  </si>
  <si>
    <t>NL</t>
  </si>
  <si>
    <t>PL</t>
  </si>
  <si>
    <t>PT</t>
  </si>
  <si>
    <t>RO</t>
  </si>
  <si>
    <t>SE</t>
  </si>
  <si>
    <t>SI</t>
  </si>
  <si>
    <t>SK</t>
  </si>
  <si>
    <t>NO</t>
  </si>
  <si>
    <t xml:space="preserve">
</t>
  </si>
  <si>
    <t>country_label</t>
  </si>
  <si>
    <t>Country</t>
  </si>
  <si>
    <t>language_label</t>
  </si>
  <si>
    <t>text</t>
  </si>
  <si>
    <t>textTranslated</t>
  </si>
  <si>
    <t>Language</t>
  </si>
  <si>
    <t>Title of the project</t>
  </si>
  <si>
    <t>Duration of the project</t>
  </si>
  <si>
    <t>keywords_label</t>
  </si>
  <si>
    <t>projectTitle_label</t>
  </si>
  <si>
    <t>projectDuration_label</t>
  </si>
  <si>
    <t>Keywords</t>
  </si>
  <si>
    <t>keyword_label</t>
  </si>
  <si>
    <t>Keyword</t>
  </si>
  <si>
    <t>projectPurposes_label</t>
  </si>
  <si>
    <t>basicResearch_label</t>
  </si>
  <si>
    <t>translationalResearch_label</t>
  </si>
  <si>
    <t>qualityControl_label</t>
  </si>
  <si>
    <t>efficacyTesting_label</t>
  </si>
  <si>
    <t>toxicityTesting_label</t>
  </si>
  <si>
    <t>routineProduction_label</t>
  </si>
  <si>
    <t>protection_label</t>
  </si>
  <si>
    <t>preservation_label</t>
  </si>
  <si>
    <t>education_label</t>
  </si>
  <si>
    <t>training_label</t>
  </si>
  <si>
    <t>forensic_label</t>
  </si>
  <si>
    <t>maintenance_label</t>
  </si>
  <si>
    <t>Basic research</t>
  </si>
  <si>
    <t>Translational and applied research</t>
  </si>
  <si>
    <t>Regulatory use: Quality control (including batch safety and potency testing)</t>
  </si>
  <si>
    <t>Regulatory use: Other efficacy and tolerance testing</t>
  </si>
  <si>
    <t>Regulatory use: Toxicity and other safety testing including pharmacology</t>
  </si>
  <si>
    <t>Routine production</t>
  </si>
  <si>
    <t>Protection of the natural environment in the interests of the health or welfare of human beings or animals</t>
  </si>
  <si>
    <t>Preservation of species</t>
  </si>
  <si>
    <t>Higher education</t>
  </si>
  <si>
    <t>Training</t>
  </si>
  <si>
    <t>Forensic enquiries</t>
  </si>
  <si>
    <t>Maintenance of colonies of genetically altered animals, not used in other procedures</t>
  </si>
  <si>
    <t>Objectives and predicted benefits of the project</t>
  </si>
  <si>
    <t>Objectives of the project</t>
  </si>
  <si>
    <t>NON-TECHNICAL PROJECT SUMMARY</t>
  </si>
  <si>
    <t>NTS_title</t>
  </si>
  <si>
    <t>at_least_one_keyword_mssg</t>
  </si>
  <si>
    <t>at_least_one_purpose_mssg</t>
  </si>
  <si>
    <t>objectives_and_benefits_label</t>
  </si>
  <si>
    <t>projectObjectives_label</t>
  </si>
  <si>
    <t>Potential benefits likely to derive from this project</t>
  </si>
  <si>
    <t>potentialBenefits_label</t>
  </si>
  <si>
    <t>Predicted harms</t>
  </si>
  <si>
    <t>predicted_harms_label</t>
  </si>
  <si>
    <t>In what procedures will the animals typically be used</t>
  </si>
  <si>
    <t>procedures_label</t>
  </si>
  <si>
    <t>Expected impacts/adverse effects on the animals</t>
  </si>
  <si>
    <t>expectedImpacts_label</t>
  </si>
  <si>
    <t>fateList_label</t>
  </si>
  <si>
    <t>Fate of animals kept alive</t>
  </si>
  <si>
    <t>Reasons for the planned fate of the animals after the procedure</t>
  </si>
  <si>
    <t>fateReasons_label</t>
  </si>
  <si>
    <t>Application of the Three Rs</t>
  </si>
  <si>
    <t>application_of_the_three_rs_label</t>
  </si>
  <si>
    <t>1. Replacement</t>
  </si>
  <si>
    <t>replacement_label</t>
  </si>
  <si>
    <t>2. Reduction</t>
  </si>
  <si>
    <t>reduction_label</t>
  </si>
  <si>
    <t>3. Refinement</t>
  </si>
  <si>
    <t>refinement_label</t>
  </si>
  <si>
    <t>Explain the choice of species and the related life stages</t>
  </si>
  <si>
    <t>speciesChoiceExplanation_label</t>
  </si>
  <si>
    <t>Project selected for Retrospective Assessment</t>
  </si>
  <si>
    <t>project_selected_for_ra_label</t>
  </si>
  <si>
    <t>raSelected_label</t>
  </si>
  <si>
    <t>Project selected for RA?</t>
  </si>
  <si>
    <t>Deadline for RA</t>
  </si>
  <si>
    <t>raDeadline_label</t>
  </si>
  <si>
    <t>Reasons for retrospective assessment</t>
  </si>
  <si>
    <t>ra_reasons_label</t>
  </si>
  <si>
    <t>severeProcedure_label</t>
  </si>
  <si>
    <t>nhpUse_label</t>
  </si>
  <si>
    <t>other_label</t>
  </si>
  <si>
    <t>otherExplanation_label</t>
  </si>
  <si>
    <t>Contains severe procedures</t>
  </si>
  <si>
    <t>Uses non-human primates</t>
  </si>
  <si>
    <t>Other reason</t>
  </si>
  <si>
    <t>Explanation of the other reason for retrospective assessment</t>
  </si>
  <si>
    <t>at_least_one_reason_mssg</t>
  </si>
  <si>
    <t>inconsistent_value_mssg</t>
  </si>
  <si>
    <t>Inconsistent value!</t>
  </si>
  <si>
    <t>xs:country</t>
  </si>
  <si>
    <t>xs:language</t>
  </si>
  <si>
    <t>xs:projectTitle</t>
  </si>
  <si>
    <t>xs:projectDuration</t>
  </si>
  <si>
    <t>xs:keyword</t>
  </si>
  <si>
    <t>xs:projectObjectives</t>
  </si>
  <si>
    <t>xs:potentialBenefits</t>
  </si>
  <si>
    <t>xs:procedures</t>
  </si>
  <si>
    <t>xs:expectedImpacts</t>
  </si>
  <si>
    <t>xs:fateReasons</t>
  </si>
  <si>
    <t>xs:replacement</t>
  </si>
  <si>
    <t>xs:reduction</t>
  </si>
  <si>
    <t>xs:refinement</t>
  </si>
  <si>
    <t>xs:speciesChoiceExplanation</t>
  </si>
  <si>
    <t>xs:raSelected</t>
  </si>
  <si>
    <t>xs:raDeadline</t>
  </si>
  <si>
    <t>xs:severeProcedure</t>
  </si>
  <si>
    <t>xs:nhpUse</t>
  </si>
  <si>
    <t>xs:other</t>
  </si>
  <si>
    <t>xs:otherExplanation</t>
  </si>
  <si>
    <t>countries</t>
  </si>
  <si>
    <t>Selection for RA is applicable?</t>
  </si>
  <si>
    <t>selection_for_RA</t>
  </si>
  <si>
    <t>not_applicable_mssg</t>
  </si>
  <si>
    <t>Not applicable for selected country!</t>
  </si>
  <si>
    <t>to_be_filled_in_by_authority_mssg</t>
  </si>
  <si>
    <t>To be filled-in by competent authority!</t>
  </si>
  <si>
    <t>xs:species</t>
  </si>
  <si>
    <t>xs:nonRecovery</t>
  </si>
  <si>
    <t>xs:mild</t>
  </si>
  <si>
    <t>xs:moderate</t>
  </si>
  <si>
    <t>xs:severe</t>
  </si>
  <si>
    <t>Mild</t>
  </si>
  <si>
    <t>Species</t>
  </si>
  <si>
    <t>Moderate</t>
  </si>
  <si>
    <t>Severe</t>
  </si>
  <si>
    <t>Non-recovery</t>
  </si>
  <si>
    <t>speciesCode</t>
  </si>
  <si>
    <t>speciesTranslated</t>
  </si>
  <si>
    <t>speciesShown</t>
  </si>
  <si>
    <t>A1</t>
  </si>
  <si>
    <t>A2</t>
  </si>
  <si>
    <t>A3</t>
  </si>
  <si>
    <t>A4</t>
  </si>
  <si>
    <t>A5</t>
  </si>
  <si>
    <t>A6</t>
  </si>
  <si>
    <t>A7</t>
  </si>
  <si>
    <t>A8</t>
  </si>
  <si>
    <t>A9</t>
  </si>
  <si>
    <t>A10</t>
  </si>
  <si>
    <t>A11</t>
  </si>
  <si>
    <t>A12</t>
  </si>
  <si>
    <t>A13</t>
  </si>
  <si>
    <t>A14</t>
  </si>
  <si>
    <t>A15</t>
  </si>
  <si>
    <t>A16</t>
  </si>
  <si>
    <t>A17</t>
  </si>
  <si>
    <t>A18</t>
  </si>
  <si>
    <t>A19</t>
  </si>
  <si>
    <t>A20</t>
  </si>
  <si>
    <t>A21</t>
  </si>
  <si>
    <t>A22</t>
  </si>
  <si>
    <t>A23</t>
  </si>
  <si>
    <t>A24</t>
  </si>
  <si>
    <t>A25-1</t>
  </si>
  <si>
    <t>A25-2</t>
  </si>
  <si>
    <t>A26</t>
  </si>
  <si>
    <t>A27</t>
  </si>
  <si>
    <t>A28</t>
  </si>
  <si>
    <t>A29</t>
  </si>
  <si>
    <t>A30</t>
  </si>
  <si>
    <t>A31</t>
  </si>
  <si>
    <t>A32</t>
  </si>
  <si>
    <t>A33</t>
  </si>
  <si>
    <t>A34</t>
  </si>
  <si>
    <t>A35</t>
  </si>
  <si>
    <t>A36</t>
  </si>
  <si>
    <t>A99</t>
  </si>
  <si>
    <t>Mice</t>
  </si>
  <si>
    <t>Rats</t>
  </si>
  <si>
    <t>Guinea-Pigs</t>
  </si>
  <si>
    <t>Hamsters (Syrian)</t>
  </si>
  <si>
    <t>Hamsters (Chinese)</t>
  </si>
  <si>
    <t>Mongolian gerbil</t>
  </si>
  <si>
    <t>Other rodents</t>
  </si>
  <si>
    <t>Rabbits</t>
  </si>
  <si>
    <t>Cats</t>
  </si>
  <si>
    <t>Dogs</t>
  </si>
  <si>
    <t>Ferrets</t>
  </si>
  <si>
    <t>Other carnivores</t>
  </si>
  <si>
    <t>Horses, donkeys and cross-breeds</t>
  </si>
  <si>
    <t>Pigs</t>
  </si>
  <si>
    <t>Goats</t>
  </si>
  <si>
    <t>Sheep</t>
  </si>
  <si>
    <t>Cattle</t>
  </si>
  <si>
    <t>Prosimians</t>
  </si>
  <si>
    <t>Marmoset and tamarins</t>
  </si>
  <si>
    <t>Cynomolgus monkey</t>
  </si>
  <si>
    <t>Rhesus monkey</t>
  </si>
  <si>
    <t>Vervets (Chlorocebus spp.)</t>
  </si>
  <si>
    <t>Baboons</t>
  </si>
  <si>
    <t>Squirrel monkey</t>
  </si>
  <si>
    <t>Apes</t>
  </si>
  <si>
    <t>Other mammals</t>
  </si>
  <si>
    <t>Domestic fowl</t>
  </si>
  <si>
    <t>Other birds</t>
  </si>
  <si>
    <t>Reptiles</t>
  </si>
  <si>
    <t>Rana</t>
  </si>
  <si>
    <t>Xenopus</t>
  </si>
  <si>
    <t>Other amphibians</t>
  </si>
  <si>
    <t>Zebra fish</t>
  </si>
  <si>
    <t>Other fish</t>
  </si>
  <si>
    <t>Cephalopods</t>
  </si>
  <si>
    <t>non-specified mammal</t>
  </si>
  <si>
    <t>Mus musculus</t>
  </si>
  <si>
    <t>Rattus norvegicus</t>
  </si>
  <si>
    <t>Cavia porcellus</t>
  </si>
  <si>
    <t>Mesocricetus auratus</t>
  </si>
  <si>
    <t>Cricetulus griseus</t>
  </si>
  <si>
    <t>Meriones unguiculatus</t>
  </si>
  <si>
    <t>other Rodentia</t>
  </si>
  <si>
    <t>Oryctolagus cuniculus</t>
  </si>
  <si>
    <t>Felis catus</t>
  </si>
  <si>
    <t>Canis familiaris</t>
  </si>
  <si>
    <t>Mustela putorius furo</t>
  </si>
  <si>
    <t>other Carnivora</t>
  </si>
  <si>
    <t>Equidae</t>
  </si>
  <si>
    <t>Sus scrofa domesticus</t>
  </si>
  <si>
    <t>Capra aegagrus hircus</t>
  </si>
  <si>
    <t>Ovis aries</t>
  </si>
  <si>
    <t>Prosimia</t>
  </si>
  <si>
    <t>Callithrix jacchus</t>
  </si>
  <si>
    <t>Macaca fascicularis</t>
  </si>
  <si>
    <t>Macaca mulatta</t>
  </si>
  <si>
    <t>usually either pygerythrus or sabaeus</t>
  </si>
  <si>
    <t>Papio spp.</t>
  </si>
  <si>
    <t>Saimiri sciureus</t>
  </si>
  <si>
    <t>other species of Cercopithecoidea</t>
  </si>
  <si>
    <t>other species of Ceboidea</t>
  </si>
  <si>
    <t>Hominoidea</t>
  </si>
  <si>
    <t>other Mammalia</t>
  </si>
  <si>
    <t>Gallus gallus domesticus</t>
  </si>
  <si>
    <t>other Aves</t>
  </si>
  <si>
    <t>Reptilia</t>
  </si>
  <si>
    <t>Rana temporaria and Rana pipiens</t>
  </si>
  <si>
    <t>Xenopus laevis and Xenopus tropicalis</t>
  </si>
  <si>
    <t>other Amphibia</t>
  </si>
  <si>
    <t>Danio rerio</t>
  </si>
  <si>
    <t>other Pisces</t>
  </si>
  <si>
    <t>Cephalopoda</t>
  </si>
  <si>
    <t>scientific</t>
  </si>
  <si>
    <t>total_number_mssg</t>
  </si>
  <si>
    <t>select_species_mssg</t>
  </si>
  <si>
    <t>Species must be selected!</t>
  </si>
  <si>
    <t>Total number must be higher than 0!</t>
  </si>
  <si>
    <t>At least 1 row!</t>
  </si>
  <si>
    <t>at_least_one_row_mssg</t>
  </si>
  <si>
    <t>species_label</t>
  </si>
  <si>
    <t>non_recovery_label</t>
  </si>
  <si>
    <t>mild_label</t>
  </si>
  <si>
    <t>moderate_label</t>
  </si>
  <si>
    <t>severe_label</t>
  </si>
  <si>
    <t>total_number_label</t>
  </si>
  <si>
    <t>xs:reused</t>
  </si>
  <si>
    <t>xs:returned</t>
  </si>
  <si>
    <t>xs:rehomed</t>
  </si>
  <si>
    <t>reused_label</t>
  </si>
  <si>
    <t>returned_label</t>
  </si>
  <si>
    <t>rehomed_label</t>
  </si>
  <si>
    <t>Reused</t>
  </si>
  <si>
    <t>Returned</t>
  </si>
  <si>
    <t>Rehomed</t>
  </si>
  <si>
    <t>projectObjectives_instr</t>
  </si>
  <si>
    <t>Describe the objectives of the project (for example, addressing certain scientific unknowns, or scientific or clinical needs).</t>
  </si>
  <si>
    <t>potentialBenefits_instr</t>
  </si>
  <si>
    <t>What are the potential benefits likely to derive from this project? Explain how science could be advanced, or humans, animals or environment may ultimately benefit from the project. Where applicable, differentiate between short-term benefits (within the duration of the project) and long-term benefits (which may accrue after the project is finished).</t>
  </si>
  <si>
    <t>procedures_instr</t>
  </si>
  <si>
    <t>In what procedures will the animals typically be used (for example, injections, surgical procedures)? Indicate the number and duration of these procedures.</t>
  </si>
  <si>
    <t>expectedImpacts_instr</t>
  </si>
  <si>
    <t>What are the expected impacts/adverse effects on the animals, for example pain, weight loss, inactivity/reduced mobility, stress, abnormal behaviour, and the duration of those effects?</t>
  </si>
  <si>
    <t>What species and numbers of animals are expected to be used? What are the expected severities and the numbers of animals in each severity category (per species)?</t>
  </si>
  <si>
    <t>fateList_instr</t>
  </si>
  <si>
    <t>What will happen to the animals kept alive at the end of the procedure?</t>
  </si>
  <si>
    <t>fateReasons_instr</t>
  </si>
  <si>
    <t>Please provide reasons for the planned fate of the animals after the procedure.</t>
  </si>
  <si>
    <t>replacement_instr</t>
  </si>
  <si>
    <t>State which non-animal alternatives are available in this field and why they cannot be used for the purposes of the project.</t>
  </si>
  <si>
    <t>reduction_instr</t>
  </si>
  <si>
    <t>Explain how the numbers of animals for this project were determined. Describe steps that have been taken to reduce the number of animals to be used, and principles used to design studies. Where applicable, describe practices that will be used throughout the project to minimise the number of animals used consistent with scientific objectives. Those practices may include e.g. pilot studies, computer modelling, sharing of tissue and reuse.</t>
  </si>
  <si>
    <t>refinement_instr</t>
  </si>
  <si>
    <t>Give examples of the specific measures (e.g., increased monitoring, post-operative care, pain management, training of animals) to be taken, in relation to the procedures, to minimise welfare costs (harms) to the animals. Describe the mechanisms to take up emerging refinement techniques during the lifetime of the project.</t>
  </si>
  <si>
    <t>numbers_per_severity_label</t>
  </si>
  <si>
    <t>Estimated numbers per severity</t>
  </si>
  <si>
    <t>Estimated numbers of animals to be reused, to be returned to habitat/husbandry system or to be rehomed</t>
  </si>
  <si>
    <t>numbers_per_fate_label</t>
  </si>
  <si>
    <t>expectedHarms_label</t>
  </si>
  <si>
    <t>Expected harms</t>
  </si>
  <si>
    <t>expectedHarms_instr</t>
  </si>
  <si>
    <t>compulsory_field_tinstr</t>
  </si>
  <si>
    <t>maxLength_100_tinstr</t>
  </si>
  <si>
    <t>Maximum length is 100 characters.</t>
  </si>
  <si>
    <t>maxLength_50_tinstr</t>
  </si>
  <si>
    <t>At least one keyword must be entered!</t>
  </si>
  <si>
    <t>At least one purpose must be chosen!</t>
  </si>
  <si>
    <t>maxLength_2500_tinstr</t>
  </si>
  <si>
    <t>Maximum length is 2500 characters.</t>
  </si>
  <si>
    <t>maxLength_500_tinstr</t>
  </si>
  <si>
    <t>Maximum length is 500 characters.</t>
  </si>
  <si>
    <t>projectDuration_instr</t>
  </si>
  <si>
    <t>projectDuration_tinstr</t>
  </si>
  <si>
    <t>Project duration expressed in months.</t>
  </si>
  <si>
    <t>NTS national identifier</t>
  </si>
  <si>
    <t>ntsNationalId_label</t>
  </si>
  <si>
    <t>ntsNationalId_instr</t>
  </si>
  <si>
    <t>expectedHarms_tinstr</t>
  </si>
  <si>
    <t>Please fill-in 'Expected harms' sheet. At least one row must be filled-in!</t>
  </si>
  <si>
    <t>fateList_tinstr</t>
  </si>
  <si>
    <t xml:space="preserve">Please fill-in 'Fate of animals kept alive' sheet if applicable. </t>
  </si>
  <si>
    <t>date_format_tinstr</t>
  </si>
  <si>
    <t>Bos taurus</t>
  </si>
  <si>
    <t>Other species of Old World monkeys</t>
  </si>
  <si>
    <t>Other species of New World monkeys</t>
  </si>
  <si>
    <t>A37</t>
  </si>
  <si>
    <t>Turkey</t>
  </si>
  <si>
    <t>Meleagris gallopavo</t>
  </si>
  <si>
    <t>A38</t>
  </si>
  <si>
    <t>A39</t>
  </si>
  <si>
    <t>A40</t>
  </si>
  <si>
    <t>Sea bass</t>
  </si>
  <si>
    <t>spp. from families e.g. Serranidae, Moronidae</t>
  </si>
  <si>
    <t>Salmon, trout, chars and graylings</t>
  </si>
  <si>
    <t>Salmonidae</t>
  </si>
  <si>
    <t>Guppy, swordtail, molly, platy</t>
  </si>
  <si>
    <t>Poeciliidae</t>
  </si>
  <si>
    <t>additional_fields_title</t>
  </si>
  <si>
    <t>Additional fields</t>
  </si>
  <si>
    <t>additional_fields_tinstr</t>
  </si>
  <si>
    <t>projectStartDate_label</t>
  </si>
  <si>
    <t>Project start date</t>
  </si>
  <si>
    <t>template_version</t>
  </si>
  <si>
    <t>Project start/end date applicable?</t>
  </si>
  <si>
    <t>project_start_end_date</t>
  </si>
  <si>
    <t>Whether the particular field is applicable or not, depends on national rules.</t>
  </si>
  <si>
    <t>projectEndDate_label</t>
  </si>
  <si>
    <t>Project end date</t>
  </si>
  <si>
    <t>Project approval date?</t>
  </si>
  <si>
    <t>project_approval_date</t>
  </si>
  <si>
    <t>projectApprovalDate_label</t>
  </si>
  <si>
    <t>Project approval date</t>
  </si>
  <si>
    <t>ICD_code_label</t>
  </si>
  <si>
    <t>ICD code</t>
  </si>
  <si>
    <t>Regulatory use and routine production</t>
  </si>
  <si>
    <t>Training for the acquisition, maintenance or improvement of vocational skills</t>
  </si>
  <si>
    <t>Maintenance of colonies of established genetically altered animals, not used in other procedures</t>
  </si>
  <si>
    <t>purposeCategoryTranslated</t>
  </si>
  <si>
    <t>purposeCategories</t>
  </si>
  <si>
    <t>purposeCode</t>
  </si>
  <si>
    <t>purposeTranslated</t>
  </si>
  <si>
    <t>purposeShown</t>
  </si>
  <si>
    <t>Oncology</t>
  </si>
  <si>
    <t>Cardiovascular Blood and Lymphatic System</t>
  </si>
  <si>
    <t>Nervous System</t>
  </si>
  <si>
    <t>Respiratory System</t>
  </si>
  <si>
    <t>Gastrointestinal System including Liver</t>
  </si>
  <si>
    <t>Musculoskeletal System</t>
  </si>
  <si>
    <t>Immune System</t>
  </si>
  <si>
    <t>Urogenital/Reproductive System</t>
  </si>
  <si>
    <t>Sensory Organs (skin, eyes and ears)</t>
  </si>
  <si>
    <t>Endocrine System/Metabolism</t>
  </si>
  <si>
    <t>Developmental Biology</t>
  </si>
  <si>
    <t>Multisystemic</t>
  </si>
  <si>
    <t>Ethology/Animal Behaviour/Animal Biology</t>
  </si>
  <si>
    <t>Other Basic Research</t>
  </si>
  <si>
    <t>PB1</t>
  </si>
  <si>
    <t>PB2</t>
  </si>
  <si>
    <t>PB3</t>
  </si>
  <si>
    <t>PB4</t>
  </si>
  <si>
    <t>PB5</t>
  </si>
  <si>
    <t>PB6</t>
  </si>
  <si>
    <t>PB7</t>
  </si>
  <si>
    <t>PB8</t>
  </si>
  <si>
    <t>PB9</t>
  </si>
  <si>
    <t>PB10</t>
  </si>
  <si>
    <t>PB11</t>
  </si>
  <si>
    <t>PB12</t>
  </si>
  <si>
    <t>PB13</t>
  </si>
  <si>
    <t>PB14</t>
  </si>
  <si>
    <t>Human Cancer</t>
  </si>
  <si>
    <t>Human Infectious Disorders</t>
  </si>
  <si>
    <t>Human Cardiovascular Disorders</t>
  </si>
  <si>
    <t>Human Nervous and Mental Disorders</t>
  </si>
  <si>
    <t>Human Respiratory Disorders</t>
  </si>
  <si>
    <t>Human Gastrointestinal Disorders including Liver</t>
  </si>
  <si>
    <t>Human Musculoskeletal Disorders</t>
  </si>
  <si>
    <t>Human Immune Disorders</t>
  </si>
  <si>
    <t>Human Urogenital/Reproductive Disorders</t>
  </si>
  <si>
    <t>Human Sensory Organ Disorders (skin, eyes and ears)</t>
  </si>
  <si>
    <t>Human Endocrine/Metabolism Disorders</t>
  </si>
  <si>
    <t>Other Human Disorders</t>
  </si>
  <si>
    <t>Animal Diseases and Disorders</t>
  </si>
  <si>
    <t>Animal Nutrition</t>
  </si>
  <si>
    <t>Animal Welfare</t>
  </si>
  <si>
    <t>Diagnosis of Diseases</t>
  </si>
  <si>
    <t>Plant Diseases</t>
  </si>
  <si>
    <t>Non-regulatory Toxicology and Ecotoxicology</t>
  </si>
  <si>
    <t>PT21</t>
  </si>
  <si>
    <t>PT22</t>
  </si>
  <si>
    <t>PT23</t>
  </si>
  <si>
    <t>PT24</t>
  </si>
  <si>
    <t>PT25</t>
  </si>
  <si>
    <t>PT26</t>
  </si>
  <si>
    <t>PT27</t>
  </si>
  <si>
    <t>PT28</t>
  </si>
  <si>
    <t>PT29</t>
  </si>
  <si>
    <t>PT30</t>
  </si>
  <si>
    <t>PT31</t>
  </si>
  <si>
    <t>PT32</t>
  </si>
  <si>
    <t>PT33</t>
  </si>
  <si>
    <t>PT34</t>
  </si>
  <si>
    <t>PT35</t>
  </si>
  <si>
    <t>PT36</t>
  </si>
  <si>
    <t>PT37</t>
  </si>
  <si>
    <t>PT38</t>
  </si>
  <si>
    <t>PB</t>
  </si>
  <si>
    <t>PR</t>
  </si>
  <si>
    <t>Quality control (including batch safety and potency testing)</t>
  </si>
  <si>
    <t>Other efficacy and tolerance testing</t>
  </si>
  <si>
    <t>Toxicity and other safety testing including pharmacology</t>
  </si>
  <si>
    <t>Routine production by product type</t>
  </si>
  <si>
    <t>PRQC</t>
  </si>
  <si>
    <t>PR71</t>
  </si>
  <si>
    <t>PRTS</t>
  </si>
  <si>
    <t>PRRP</t>
  </si>
  <si>
    <t>PE40</t>
  </si>
  <si>
    <t>PS41</t>
  </si>
  <si>
    <t>PE42-1</t>
  </si>
  <si>
    <t>PE42-2</t>
  </si>
  <si>
    <t>PF43</t>
  </si>
  <si>
    <t>PG43</t>
  </si>
  <si>
    <t>Purpose</t>
  </si>
  <si>
    <t>Purpose(s) of the project</t>
  </si>
  <si>
    <t>projectPurposes_tinstr</t>
  </si>
  <si>
    <t>field1_label</t>
  </si>
  <si>
    <t>field2_label</t>
  </si>
  <si>
    <t>field3_label</t>
  </si>
  <si>
    <t>languages</t>
  </si>
  <si>
    <t>duration_unit_label</t>
  </si>
  <si>
    <t>compulsory_field_for_some_tinstr</t>
  </si>
  <si>
    <t>Maximum length is 50 characters including spaces.</t>
  </si>
  <si>
    <t>keyword_tinstr</t>
  </si>
  <si>
    <t>May consist of more than one word.</t>
  </si>
  <si>
    <t>field4_label</t>
  </si>
  <si>
    <t>field5_label</t>
  </si>
  <si>
    <t>fill_all_cells_mssg</t>
  </si>
  <si>
    <t>Please fill-in all categories with whole numbers (0 or higher)!</t>
  </si>
  <si>
    <t>Must be a whole number between 1 and 60!</t>
  </si>
  <si>
    <t>National identifier of the NTS.</t>
  </si>
  <si>
    <t>xs:euSubmission</t>
  </si>
  <si>
    <t>EU submission</t>
  </si>
  <si>
    <t>xs:ntsNationalId</t>
  </si>
  <si>
    <t>euSubmission_label</t>
  </si>
  <si>
    <t>euSubmission_instr</t>
  </si>
  <si>
    <t>xs:keywords</t>
  </si>
  <si>
    <t>xs:projectPurposes</t>
  </si>
  <si>
    <t>xs:expectedHarms</t>
  </si>
  <si>
    <t>xs:fateOfAnimalsKeptAlive</t>
  </si>
  <si>
    <t>xs:field1</t>
  </si>
  <si>
    <t>xs:field2</t>
  </si>
  <si>
    <t>xs:field3</t>
  </si>
  <si>
    <t>xs:field4</t>
  </si>
  <si>
    <t>xs:field5</t>
  </si>
  <si>
    <t>xs:projectStartDate</t>
  </si>
  <si>
    <t>xs:projectEndDate</t>
  </si>
  <si>
    <t>xs:projectApprovalDate</t>
  </si>
  <si>
    <t>xs:icdCode1</t>
  </si>
  <si>
    <t>xs:icdCode2</t>
  </si>
  <si>
    <t>xs:icdCode3</t>
  </si>
  <si>
    <t>ICD_code_tinstr</t>
  </si>
  <si>
    <t>ICD_code_instr</t>
  </si>
  <si>
    <t>Up to a precision of a 4 character code.</t>
  </si>
  <si>
    <t>xs:ntsPreviousVersionExternalLink</t>
  </si>
  <si>
    <t>ntsPreviousVersionExternalLink_label</t>
  </si>
  <si>
    <t>ntsPreviousVersionExternalLink_instr</t>
  </si>
  <si>
    <t>Link to the previous NTS version outside the EC system</t>
  </si>
  <si>
    <t>To be used in transition period where the previous version of the NTS might not exist in the EC system.</t>
  </si>
  <si>
    <t>Indicate if project is falling inside the scope of the Directive or not.</t>
  </si>
  <si>
    <t>xs:ntsId</t>
  </si>
  <si>
    <t>ntsId_label</t>
  </si>
  <si>
    <t>NTS identifier</t>
  </si>
  <si>
    <t>ntsId_instr</t>
  </si>
  <si>
    <t>ntsId_tinstr</t>
  </si>
  <si>
    <t>To be filled-in only when updating NTS already stored in the EC system.</t>
  </si>
  <si>
    <t>PN107</t>
  </si>
  <si>
    <t>Non-EU Purpose</t>
  </si>
  <si>
    <t>xs:custom</t>
  </si>
  <si>
    <t>custom_severity_label</t>
  </si>
  <si>
    <t>MS custom severity</t>
  </si>
  <si>
    <t>Format is dd-mm-yyyy or dd/mm/yyyy depending on your system settings (e.g. 27-05-2022 or 27/05/2022)</t>
  </si>
  <si>
    <t>*</t>
  </si>
  <si>
    <t>(in months)</t>
  </si>
  <si>
    <t>Unique NTS identifier assigned by the central EC system.</t>
  </si>
  <si>
    <t>not_published_instr</t>
  </si>
  <si>
    <t>Field will not be published.</t>
  </si>
  <si>
    <t>Compulsory!</t>
  </si>
  <si>
    <t>National field 1</t>
  </si>
  <si>
    <t>National field 2</t>
  </si>
  <si>
    <t>National field 3</t>
  </si>
  <si>
    <t>National field 4</t>
  </si>
  <si>
    <t>National field 5</t>
  </si>
  <si>
    <t>Please fill-in 'Purpose of the project' sheet.</t>
  </si>
  <si>
    <t>Applicable to those MS where this information is required by the legislation.</t>
  </si>
  <si>
    <t>At least one reason must be chosen!</t>
  </si>
  <si>
    <t>International Classification of Diseases (ICD) code.</t>
  </si>
  <si>
    <t>Фундаментални изследвания</t>
  </si>
  <si>
    <t>Základní výzkum</t>
  </si>
  <si>
    <t>Grundforskning</t>
  </si>
  <si>
    <t>Grundlagenforschung</t>
  </si>
  <si>
    <t>Βασική έρευνα</t>
  </si>
  <si>
    <t>Транслационни и приложни изследвания</t>
  </si>
  <si>
    <t>Translační a aplikovaný výzkum</t>
  </si>
  <si>
    <t>Translationel eller anvendt forskning</t>
  </si>
  <si>
    <t>Translationale und angewandte Forschung</t>
  </si>
  <si>
    <t>Μεταγραφική και εφαρμοσμένη έρευνα</t>
  </si>
  <si>
    <t>Регулаторно използване и рутинно производство</t>
  </si>
  <si>
    <t>Použití pro legislativní účely a běžnou výrobu</t>
  </si>
  <si>
    <t>Forskriftsmæssig anvendelse og rutineproduktion</t>
  </si>
  <si>
    <t>Verwendung zu regulatorischen Zwecken und Routineproduktion</t>
  </si>
  <si>
    <t>Χρήση στο πλαίσιο ρυθμίσεων και συνήθης παραγωγή</t>
  </si>
  <si>
    <t>Защита на естествената околна среда в интерес на здравето или благосъстоянието на хората или животните</t>
  </si>
  <si>
    <t>Ochrana přírodního prostředí v zájmu zdraví nebo dobrých životních podmínek lidí nebo zvířat</t>
  </si>
  <si>
    <t>Beskyttelse af miljøet af hensyn til menneskers eller dyrs sundhed eller velfærd</t>
  </si>
  <si>
    <t>Schutz der natürlichen Umwelt im Interesse der Gesundheit oder des Wohlbefindens von Menschen und Tieren</t>
  </si>
  <si>
    <t>Προστασία του φυσικού περιβάλλοντος με γνώμονα την υγεία ή την καλή διαβίωση ανθρώπων και ζώων</t>
  </si>
  <si>
    <t>Опазване на видовете</t>
  </si>
  <si>
    <t>Zachování druhů</t>
  </si>
  <si>
    <t>Artsbevarelse</t>
  </si>
  <si>
    <t>Erhaltung der Art</t>
  </si>
  <si>
    <t>Διατήρηση ζωικών ειδών</t>
  </si>
  <si>
    <t>Висше образование</t>
  </si>
  <si>
    <t>Vyšší vzdělávání</t>
  </si>
  <si>
    <t>Højere uddannelse</t>
  </si>
  <si>
    <t>Hochschulausbildung</t>
  </si>
  <si>
    <t>Τριτοβάθμια εκπαίδευση</t>
  </si>
  <si>
    <t>Обучение за придобиване, поддържане или подобряване на професионалните умения</t>
  </si>
  <si>
    <t>Odborná příprava za účelem získání, udržení nebo zlepšení odborných znalostí</t>
  </si>
  <si>
    <t>Erhvervsuddannelse med henblik på tilegnelse, vedligeholdelse eller forbedring af faglige kvalifikationer</t>
  </si>
  <si>
    <t>Schulung zum Erwerb, zur Erhaltung oder zur Verbesserung beruflicher Fähigkeiten</t>
  </si>
  <si>
    <t>Κατάρτιση για την απόκτηση, διατήρηση ή βελτίωση επαγγελματικών δεξιοτήτων</t>
  </si>
  <si>
    <t>Съдебномедицински разследвания</t>
  </si>
  <si>
    <t>Forenzní šetření</t>
  </si>
  <si>
    <t>Retsmedicinske undersøgelser</t>
  </si>
  <si>
    <t>Forensische Untersuchungen</t>
  </si>
  <si>
    <t>Ιατροδικαστικές έρευνες</t>
  </si>
  <si>
    <t>Поддържане на колонии от установени генетично изменени животни, неизползвани при други процедури</t>
  </si>
  <si>
    <t>Udržování populací ustálených geneticky upravených zvířat, která nebyla použita v jiných postupech</t>
  </si>
  <si>
    <t>Bevarelse af kolonier af eksisterende genetisk ændrede dyr, der ikke anvendes i andre forsøg</t>
  </si>
  <si>
    <t>Erhaltung von Kolonien etablierter genetisch veränderter Tiere, die nicht in anderen Verfahren verwendet werden</t>
  </si>
  <si>
    <t>Διατήρηση εκτρεφόμενων πληθυσμών εδραιωμένων, γενετικά τροποποιημένων ζώων που δεν χρησιμοποιούνται σε άλλες διαδικασίες</t>
  </si>
  <si>
    <t>Цели извън ЕС</t>
  </si>
  <si>
    <t>Účel mimo působnost EU</t>
  </si>
  <si>
    <t>Formål uden for EU</t>
  </si>
  <si>
    <t>Nicht-EU-Zweck</t>
  </si>
  <si>
    <t>Μη ενωσιακός σκοπός</t>
  </si>
  <si>
    <t>Investigación básica</t>
  </si>
  <si>
    <t>Alusuuringud</t>
  </si>
  <si>
    <t>Perustutkimus</t>
  </si>
  <si>
    <t>Recherche fondamentale</t>
  </si>
  <si>
    <t>Temeljna istraživanja</t>
  </si>
  <si>
    <t>Alapkutatás</t>
  </si>
  <si>
    <t>Ricerca di base</t>
  </si>
  <si>
    <t>Fundamentiniai moksliniai tyrimai</t>
  </si>
  <si>
    <t>Fundamentālie pētījumi</t>
  </si>
  <si>
    <r>
      <rPr>
        <sz val="11"/>
        <rFont val="Calibri"/>
        <family val="2"/>
      </rPr>
      <t>Riċerka bażika</t>
    </r>
  </si>
  <si>
    <t>Fundamenteel onderzoek</t>
  </si>
  <si>
    <t>Badania podstawowe</t>
  </si>
  <si>
    <t>Investigação fundamental</t>
  </si>
  <si>
    <t>Cercetare de bază</t>
  </si>
  <si>
    <t>Základný výskum</t>
  </si>
  <si>
    <t>Temeljne raziskave</t>
  </si>
  <si>
    <r>
      <rPr>
        <sz val="11"/>
        <rFont val="Calibri"/>
        <family val="2"/>
      </rPr>
      <t>Grundforskning</t>
    </r>
  </si>
  <si>
    <t>Grunnforskning</t>
  </si>
  <si>
    <t>Investigación traslacional y aplicada</t>
  </si>
  <si>
    <t>Translatiivsed ja rakendusuuringud</t>
  </si>
  <si>
    <t>Translaatiotutkimus ja soveltava tutkimus</t>
  </si>
  <si>
    <t>Recherche translationnelle et appliquée</t>
  </si>
  <si>
    <t>Translacijska i primijenjena istraživanja</t>
  </si>
  <si>
    <t>Transzlációs és alkalmazott kutatás</t>
  </si>
  <si>
    <t>Ricerca traslazionale e applicata</t>
  </si>
  <si>
    <t>Perkėlimo ir taikomieji moksliniai tyrimai</t>
  </si>
  <si>
    <t>Praktiskā izpēte un lietišķie pētījumi</t>
  </si>
  <si>
    <r>
      <rPr>
        <sz val="11"/>
        <rFont val="Calibri"/>
        <family val="2"/>
      </rPr>
      <t>Riċerka translazzjonali u applikata</t>
    </r>
  </si>
  <si>
    <t>Omzettinggericht en toegepast onderzoek</t>
  </si>
  <si>
    <t>Badania translacyjne i stosowane</t>
  </si>
  <si>
    <t>Investigação translacional ou aplicada</t>
  </si>
  <si>
    <t>Cercetare translațională și aplicată</t>
  </si>
  <si>
    <t>Translačný a aplikovaný výskum</t>
  </si>
  <si>
    <t>Translacijske in uporabne raziskave</t>
  </si>
  <si>
    <r>
      <rPr>
        <sz val="11"/>
        <rFont val="Calibri"/>
        <family val="2"/>
      </rPr>
      <t>Translationell och tillämpad forskning</t>
    </r>
  </si>
  <si>
    <t>Translasjonell og anvendt forskning</t>
  </si>
  <si>
    <t>Utilización reglamentaria y producción rutinaria</t>
  </si>
  <si>
    <t>Õiguslike nõuete täitmisega seotud kasutus ja tavapärane tootmine</t>
  </si>
  <si>
    <t>Lakisääteinen käyttö ja rutiinituotanto</t>
  </si>
  <si>
    <t>Utilisation réglementaire et production de routine</t>
  </si>
  <si>
    <t>Regulatorno korištenje i rutinska proizvodnja</t>
  </si>
  <si>
    <t>Hatósági vizsgálatok és rutinszerű gyártás</t>
  </si>
  <si>
    <t>Uso a fini regolatori e produzione ordinaria</t>
  </si>
  <si>
    <t>Teisės aktais grindžiamas naudojimas ir įprastinė gamyba</t>
  </si>
  <si>
    <t>Izmantošana regulatīviem mērķiem un rutīnveida ražošanā</t>
  </si>
  <si>
    <r>
      <rPr>
        <sz val="11"/>
        <rFont val="Calibri"/>
        <family val="2"/>
      </rPr>
      <t>Użu regolatorju u produzzjoni ta’ rutina</t>
    </r>
  </si>
  <si>
    <t>Gebruik op grond van regelgeving en voor routineproductie</t>
  </si>
  <si>
    <t>Badania w celach regulacyjnych i produkcja rutynowa</t>
  </si>
  <si>
    <t>Utilização regulamentar e produção de rotina</t>
  </si>
  <si>
    <t>Utilizare normativă și producere de rutină</t>
  </si>
  <si>
    <t>Použitie na regulačné účely a bežná výroba</t>
  </si>
  <si>
    <t>Predpisana uporaba in redna proizvodnja</t>
  </si>
  <si>
    <r>
      <rPr>
        <sz val="11"/>
        <rFont val="Calibri"/>
        <family val="2"/>
      </rPr>
      <t>Lagstadgad användning och rutinmässig produktion</t>
    </r>
  </si>
  <si>
    <t>Regelverksbasert bruk og rutineproduksjon</t>
  </si>
  <si>
    <t>Protección del medio ambiente natural en interés de la salud o del bienestar de los seres humanos o de los animales</t>
  </si>
  <si>
    <t>Loodusliku keskkonna kaitsmine inimeste või loomade tervise või heaolu huvides</t>
  </si>
  <si>
    <t>Luonnonympäristön suojelu ihmisten tai eläinten terveyden tai hyvinvoinnin vuoksi</t>
  </si>
  <si>
    <t>Protection de l’environnement naturel dans l’intérêt de la santé ou du bien-être de l’homme ou de l’animal</t>
  </si>
  <si>
    <t>Zaštita prirodnog okoliša u interesu zdravlja ili dobrobiti ljudi i životinja</t>
  </si>
  <si>
    <t>A természetes környezet védelme az emberek vagy állatok egészsége vagy jólléte érdekében</t>
  </si>
  <si>
    <t>Protezione dell'ambiente naturale, nell'interesse della salute o del benessere degli esseri umani o degli animali</t>
  </si>
  <si>
    <t>Gamtinės aplinkos apsauga siekiant užtikrinti žmonių ar gyvūnų sveikatą ar gerovę</t>
  </si>
  <si>
    <t>Dabiskās vides aizsardzība cilvēka vai dzīvnieku veselības vai labklājības interesēs</t>
  </si>
  <si>
    <r>
      <rPr>
        <sz val="11"/>
        <rFont val="Calibri"/>
        <family val="2"/>
      </rPr>
      <t>Protezzjoni tal-ambjent naturali fl-interessi tas-saħħa jew tal-benessri tal-bniedem jew tal-annimali</t>
    </r>
  </si>
  <si>
    <t>Bescherming van het milieu in het belang van de gezondheid of het welzijn van mens of dier</t>
  </si>
  <si>
    <t>Ochrona środowiska naturalnego w interesie zdrowia lub dobrostanu ludzi lub zwierząt</t>
  </si>
  <si>
    <t>Proteção do ambiente natural no interesse da saúde ou do bem-estar humanos ou dos animais</t>
  </si>
  <si>
    <t>Protecția mediului natural în interesul sănătății ori al bunăstării oamenilor sau animalelor</t>
  </si>
  <si>
    <t>Ochrana prirodzeného prostredia v záujme zdravia alebo dobrých životných podmienok ľudí alebo zvierat</t>
  </si>
  <si>
    <t>Varstvo naravnega okolja za varovanje zdravja ali dobrobiti ljudi ali živali</t>
  </si>
  <si>
    <r>
      <rPr>
        <sz val="11"/>
        <rFont val="Calibri"/>
        <family val="2"/>
      </rPr>
      <t>Skydd av den naturliga miljön för att bevara människors eller djurs hälsa eller välfärd</t>
    </r>
  </si>
  <si>
    <t>Vern av naturmiljøet av hensyn til menneskers eller dyrs helse eller velferd</t>
  </si>
  <si>
    <t>Preservación de especies</t>
  </si>
  <si>
    <t>Liigi säilitamine</t>
  </si>
  <si>
    <t>Lajien säilyttäminen</t>
  </si>
  <si>
    <t>Préservation des espèces</t>
  </si>
  <si>
    <t>Očuvanje životinjskih vrsta</t>
  </si>
  <si>
    <t>Fajok megőrzése</t>
  </si>
  <si>
    <t>Conservazione delle specie</t>
  </si>
  <si>
    <t>Rūšių išsaugojimas</t>
  </si>
  <si>
    <t>Sugu saglabāšana</t>
  </si>
  <si>
    <r>
      <rPr>
        <sz val="11"/>
        <rFont val="Calibri"/>
        <family val="2"/>
      </rPr>
      <t>Preservazzjoni tal-ispeċijiet</t>
    </r>
  </si>
  <si>
    <t>Behoud van de soort</t>
  </si>
  <si>
    <t>Badania mające na celu zachowanie gatunku</t>
  </si>
  <si>
    <t>Preservação de espécies</t>
  </si>
  <si>
    <t>Conservarea speciilor</t>
  </si>
  <si>
    <t>Ochrana druhov</t>
  </si>
  <si>
    <t>Ohranjanje živalskih vrst</t>
  </si>
  <si>
    <r>
      <rPr>
        <sz val="11"/>
        <rFont val="Calibri"/>
        <family val="2"/>
      </rPr>
      <t>Artskydd</t>
    </r>
  </si>
  <si>
    <t>Artsbevaring</t>
  </si>
  <si>
    <t>Enseñanza superior</t>
  </si>
  <si>
    <t>Kõrgharidus</t>
  </si>
  <si>
    <t>Korkea-asteen koulutus</t>
  </si>
  <si>
    <t>Enseignement supérieur</t>
  </si>
  <si>
    <t>Visoko obrazovanje</t>
  </si>
  <si>
    <t>Felsőoktatás</t>
  </si>
  <si>
    <t>Insegnamento superiore</t>
  </si>
  <si>
    <t>Aukštasis mokslas</t>
  </si>
  <si>
    <t>Augstākā izglītība</t>
  </si>
  <si>
    <r>
      <rPr>
        <sz val="11"/>
        <rFont val="Calibri"/>
        <family val="2"/>
      </rPr>
      <t>Edukazzjoni għolja</t>
    </r>
  </si>
  <si>
    <t>Hoger onderwijs</t>
  </si>
  <si>
    <t>Kształcenie na poziomie szkolnictwa wyższego</t>
  </si>
  <si>
    <t>Ensino superior</t>
  </si>
  <si>
    <t>Învățământ superior</t>
  </si>
  <si>
    <t>Vysokoškolské vzdelávanie</t>
  </si>
  <si>
    <t>Visokošolsko izobraževanje</t>
  </si>
  <si>
    <r>
      <rPr>
        <sz val="11"/>
        <rFont val="Calibri"/>
        <family val="2"/>
      </rPr>
      <t>Högre utbildning</t>
    </r>
  </si>
  <si>
    <t>Høyere utdanning</t>
  </si>
  <si>
    <t>Formación para la adquisición, mantenimiento o mejora de aptitudes profesionales</t>
  </si>
  <si>
    <t>Väljaõpe kutseoskuste omandamiseks, säilitamiseks või parandamiseks</t>
  </si>
  <si>
    <t>Ammattitaidon hankkimiseen, ylläpitämiseen tai parantamiseen tähtäävä opetus</t>
  </si>
  <si>
    <t>Formation en vue de l’acquisition, de l’entretien ou de l’amélioration de compétences professionnelles</t>
  </si>
  <si>
    <t>Obuka za stjecanje, održavanje ili poboljšanje strukovnih vještina</t>
  </si>
  <si>
    <t>Képzés a szakmai készségek megszerzése, fenntartása vagy fejlesztése céljából</t>
  </si>
  <si>
    <t>Formazione ai fini dell'acquisizione, del mantenimento o del miglioramento di competenze professionali</t>
  </si>
  <si>
    <t>Mokymas siekiant įgyti profesinių žinių, jas išsaugoti ar patobulinti</t>
  </si>
  <si>
    <t>Profesionālo prasmju iegūšanai, uzturēšanai vai uzlabošanai paredzēta apmācība</t>
  </si>
  <si>
    <r>
      <rPr>
        <sz val="11"/>
        <rFont val="Calibri"/>
        <family val="2"/>
      </rPr>
      <t>Taħriġ għall-akkwist, il-manteniment jew it-titjib ta’ ħiliet vokazzjonali</t>
    </r>
  </si>
  <si>
    <t>Opleiding voor het verwerven, op peil houden of verbeteren van beroepsvaardigheden</t>
  </si>
  <si>
    <t>Szkolenia w celu nabycia, utrzymania lub doskonalenia umiejętności zawodowych</t>
  </si>
  <si>
    <t>Formação para aquisição, manutenção ou melhoramento de qualificações profissionais</t>
  </si>
  <si>
    <t>Formare pentru dobândirea, menținerea sau îmbunătățirea competențelor profesionale</t>
  </si>
  <si>
    <t>Odborná príprava na účely získania, udržania si alebo zlepšenia zručností potrebných na výkon povolania</t>
  </si>
  <si>
    <t>Usposabljanje za pridobitev, ohranjanje ali izboljšanje strokovnega poklicnega znanja</t>
  </si>
  <si>
    <r>
      <rPr>
        <sz val="11"/>
        <rFont val="Calibri"/>
        <family val="2"/>
      </rPr>
      <t>Utbildning för att förvärva, vidmakthålla eller förbättra yrkesfärdigheter</t>
    </r>
  </si>
  <si>
    <t>Opplæring for erverv, vedlikehold eller forbedring av yrkeskompetanse</t>
  </si>
  <si>
    <t>Investigaciones medicolegales</t>
  </si>
  <si>
    <t>Kohtuekspertiisi uuringud</t>
  </si>
  <si>
    <t>Oikeuslääketieteellinen tutkimus</t>
  </si>
  <si>
    <t>Enquêtes médicolégales</t>
  </si>
  <si>
    <t>Sudskomedicinske istražne radnje</t>
  </si>
  <si>
    <t>Igazságügyi orvostani vizsgálat</t>
  </si>
  <si>
    <t>Indagini medico-legali</t>
  </si>
  <si>
    <t>Teismo ekspertizės</t>
  </si>
  <si>
    <t>Tiesu medicīniskā izmeklēšana</t>
  </si>
  <si>
    <r>
      <rPr>
        <sz val="11"/>
        <rFont val="Calibri"/>
        <family val="2"/>
      </rPr>
      <t>Inkjesti forensiċi</t>
    </r>
  </si>
  <si>
    <t>Forensisch onderzoek</t>
  </si>
  <si>
    <t>Badania z zakresu medycyny sądowej</t>
  </si>
  <si>
    <t>Medicina legal</t>
  </si>
  <si>
    <t>Investigații medico-legale</t>
  </si>
  <si>
    <t>Forenzné vyšetrovanie</t>
  </si>
  <si>
    <t>Sodnomedicinske preiskave</t>
  </si>
  <si>
    <r>
      <rPr>
        <sz val="11"/>
        <rFont val="Calibri"/>
        <family val="2"/>
      </rPr>
      <t>Rättsmedicinska undersökningar</t>
    </r>
  </si>
  <si>
    <t>Rettsmedisinske undersøkelser</t>
  </si>
  <si>
    <t>Mantenimiento de colonias de animales genéticamente alterados establecidos, no utilizados en otros procedimientos</t>
  </si>
  <si>
    <t>Selliste väljakujunenud liini geneetiliselt muundatud loomade kolooniate säilitamine, keda ei kasutata muudes katsetes</t>
  </si>
  <si>
    <t>Vakiintuneesti geenimuunneltujen eläinkolonioiden ylläpito; ei käytetty muissa toimenpiteissä</t>
  </si>
  <si>
    <t>Maintien de colonies d’animaux génétiquement modifiés de lignées établies, non utilisés dans d’autres procédures</t>
  </si>
  <si>
    <t>Održavanje kolonija uspostavljenih genetski izmijenjenih životinja koje se ne koriste u drugim postupcima</t>
  </si>
  <si>
    <t>Egyéb eljárásokban nem használt, géntechnológiával módosított állatok stabil fajtavonalai kolóniáinak fenntartása</t>
  </si>
  <si>
    <t>Mantenimento di colonie di animali geneticamente modificati stabilizzati, non utilizzati in altre procedure</t>
  </si>
  <si>
    <t>Nusistovėjusių genetiškai pakeistų, kitoms procedūroms nenaudotų gyvūnų kolonijų išlaikymas</t>
  </si>
  <si>
    <t>Tādu stabilu ģenētiski pārveidotu dzīvnieku koloniju uzturēšana, kurus neizmanto citās procedūrās</t>
  </si>
  <si>
    <r>
      <rPr>
        <sz val="11"/>
        <rFont val="Calibri"/>
        <family val="2"/>
      </rPr>
      <t>Manteniment ta’ kolonji ta’ annimali mibdulin ġenetikament stabbiliti, li ma ntużawx fi proċeduri oħra</t>
    </r>
  </si>
  <si>
    <t>Instandhouding van kolonies van bestendig genetisch gewijzigde dieren, niet gebruikt in andere procedures</t>
  </si>
  <si>
    <t>Utrzymanie kolonii stabilnych linii zwierząt zmienionych genetycznie, niewykorzystywanych do celów innych procedur</t>
  </si>
  <si>
    <t>Manutenção de colónias de animais geneticamente alterados estabelecidos, não utilizados noutros procedimentos</t>
  </si>
  <si>
    <t>Menținerea coloniilor de animale modificate genetic stabilite, neutilizate în alte proceduri</t>
  </si>
  <si>
    <t>Udržiavanie kolónií ustálených geneticky modifikovaných zvierat, ktoré neboli použité v iných postupoch</t>
  </si>
  <si>
    <t>Ohranitev kolonij uveljavljenih gensko spremenjenih živali, ki se ne uporabljajo v drugih postopkih</t>
  </si>
  <si>
    <r>
      <rPr>
        <sz val="11"/>
        <rFont val="Calibri"/>
        <family val="2"/>
      </rPr>
      <t>Upprätthållande av kolonier av etablerade genetiskt förändrade djur som inte används i andra försök</t>
    </r>
  </si>
  <si>
    <t>Opprettholdelse av kolonier av etablerte genmodifiserte dyr som ikke brukes i andre forsøk</t>
  </si>
  <si>
    <t>Finalidad no UE</t>
  </si>
  <si>
    <t>Muu kui ELiga seotud eesmärk</t>
  </si>
  <si>
    <t>Muu kuin EU:n tavoite</t>
  </si>
  <si>
    <t>Finalité hors UE</t>
  </si>
  <si>
    <t>Nije za potrebe EU-a</t>
  </si>
  <si>
    <t>Nem uniós cél</t>
  </si>
  <si>
    <t>Scopo non contemplato dall'UE</t>
  </si>
  <si>
    <t>Ne ES tikslas</t>
  </si>
  <si>
    <t>Nav ES nolūkiem</t>
  </si>
  <si>
    <r>
      <rPr>
        <sz val="11"/>
        <rFont val="Calibri"/>
        <family val="2"/>
      </rPr>
      <t>Għan mhux tal-UE</t>
    </r>
  </si>
  <si>
    <t>Geen EU-doelstelling</t>
  </si>
  <si>
    <t>Cel niezwiązany z UE</t>
  </si>
  <si>
    <t>Finalidade não UE</t>
  </si>
  <si>
    <t>Scop non-UE</t>
  </si>
  <si>
    <t>Účel iný než predloženie EÚ</t>
  </si>
  <si>
    <t>Ni za namene EU</t>
  </si>
  <si>
    <r>
      <rPr>
        <sz val="11"/>
        <rFont val="Calibri"/>
        <family val="2"/>
      </rPr>
      <t>Syfte utanför EU</t>
    </r>
  </si>
  <si>
    <t>Formål utenfor EU</t>
  </si>
  <si>
    <t>Онкология</t>
  </si>
  <si>
    <t>Onkologie</t>
  </si>
  <si>
    <t>Onkologi</t>
  </si>
  <si>
    <t>Ογκολογία</t>
  </si>
  <si>
    <t>Сърдечно-съдова система — кръвна и лимфна</t>
  </si>
  <si>
    <t>Kardiovaskulární krevní a lymfatický systém</t>
  </si>
  <si>
    <t>Hjerte-karsystemet, blodet og lymfesystemet</t>
  </si>
  <si>
    <t>Kardiovaskuläres System (Blut- und Lymphgefäße)</t>
  </si>
  <si>
    <t>Καρδιαγγειακό, κυκλοφορικό και λεμφικό σύστημα</t>
  </si>
  <si>
    <t>Нервна система</t>
  </si>
  <si>
    <t>Nervová soustava</t>
  </si>
  <si>
    <t>Nervesystemet</t>
  </si>
  <si>
    <t>Nervensystem</t>
  </si>
  <si>
    <t>Νευρικό σύστημα</t>
  </si>
  <si>
    <t>Дихателна система</t>
  </si>
  <si>
    <t>Dýchací soustava</t>
  </si>
  <si>
    <t>Luftvejssystemet</t>
  </si>
  <si>
    <t>Atmungssystem</t>
  </si>
  <si>
    <t>Αναπνευστικό σύστημα</t>
  </si>
  <si>
    <t>Стомашно-чревна система, включително черен дроб</t>
  </si>
  <si>
    <t>Gastrointestinální systém včetně jater</t>
  </si>
  <si>
    <t>Mave-tarmsystemet, inkl. leveren</t>
  </si>
  <si>
    <t>Gastrointestinales System, einschließlich Leber</t>
  </si>
  <si>
    <t>Γαστρεντερικό σύστημα και ήπαρ</t>
  </si>
  <si>
    <t>Мускулно-скелетна система</t>
  </si>
  <si>
    <t>Svalová a kosterní soustava</t>
  </si>
  <si>
    <t>Bevægeapparatet</t>
  </si>
  <si>
    <t>Muskuloskelettales System</t>
  </si>
  <si>
    <t>Μυοσκελετικό σύστημα</t>
  </si>
  <si>
    <t>Имунна система</t>
  </si>
  <si>
    <t>Imunitní systém</t>
  </si>
  <si>
    <t>Immunsystemet</t>
  </si>
  <si>
    <t>Immunsystem</t>
  </si>
  <si>
    <t>Ανοσοποιητικό σύστημα</t>
  </si>
  <si>
    <t>Урогенитална/репродуктивна система</t>
  </si>
  <si>
    <t>Urogenitální/reprodukční systém</t>
  </si>
  <si>
    <t>Det urogenitale system/forplantningssystemet</t>
  </si>
  <si>
    <t>Urogenitales/Fortpflanzungssystem</t>
  </si>
  <si>
    <t>Ουρογεννητικό/Αναπαραγωγικό σύστημα</t>
  </si>
  <si>
    <t>Сетивни органи (кожа, очи и уши)</t>
  </si>
  <si>
    <t>Smyslové orgány (kůže, oči a uši)</t>
  </si>
  <si>
    <t>Sanseorganer (hud, øjne og ører)</t>
  </si>
  <si>
    <t>Sinnesorgane (Haut, Augen und Ohren)</t>
  </si>
  <si>
    <t>Αισθητήρια όργανα (δέρμα, οφθαλμοί και ώτα)</t>
  </si>
  <si>
    <t>Ендокринна система/метаболизъм</t>
  </si>
  <si>
    <t>Endokrinní systém / metabolismus</t>
  </si>
  <si>
    <t>Det endokrine system/metabolismen</t>
  </si>
  <si>
    <t>Endokrines System/Stoffwechsel</t>
  </si>
  <si>
    <t>Ενδοκρινικό σύστημα/Μεταβολισμός</t>
  </si>
  <si>
    <t>Развойна биология</t>
  </si>
  <si>
    <t>Vývojová biologie</t>
  </si>
  <si>
    <t>Udviklingsbiologi</t>
  </si>
  <si>
    <t>Entwicklungsbiologie</t>
  </si>
  <si>
    <t>Αναπτυξιακή βιολογία</t>
  </si>
  <si>
    <t>Мултисистемни</t>
  </si>
  <si>
    <t>Multisystémové</t>
  </si>
  <si>
    <t>Multisystemisk</t>
  </si>
  <si>
    <t>Multisystemisch</t>
  </si>
  <si>
    <t>Πολυσυστημικές μελέτες</t>
  </si>
  <si>
    <t>Етология/ поведение на животните/ биология на животните</t>
  </si>
  <si>
    <t>Etologie / chování zvířat / zoologie</t>
  </si>
  <si>
    <t>Etologi/dyreadfærd/dyrebiologi</t>
  </si>
  <si>
    <t>Ethologie/Tierverhalten/Tierbiologie</t>
  </si>
  <si>
    <t>Ηθολογία/Ζωική συμπεριφορά/Ζωική βιολογία</t>
  </si>
  <si>
    <t>Други фундаментални изследвания</t>
  </si>
  <si>
    <t>Další základní výzkum</t>
  </si>
  <si>
    <t>Anden grundforskning</t>
  </si>
  <si>
    <t>Andere Grundlagenforschung</t>
  </si>
  <si>
    <t>Άλλες μελέτες βασικής έρευνας</t>
  </si>
  <si>
    <t>Ракови заболявания при човека</t>
  </si>
  <si>
    <t>Rakovina u lidí</t>
  </si>
  <si>
    <t>Cancer hos mennesker</t>
  </si>
  <si>
    <t>Krebserkrankungen des Menschen</t>
  </si>
  <si>
    <t>Καρκίνος του ανθρώπου</t>
  </si>
  <si>
    <t>Заразни болести при човека</t>
  </si>
  <si>
    <t>Infekční onemocnění u lidí</t>
  </si>
  <si>
    <t>Smitsomme sygdomme hos mennesker</t>
  </si>
  <si>
    <t>Infektionskrankheiten des Menschen</t>
  </si>
  <si>
    <t>Λοιμώδεις διαταραχές του ανθρώπου</t>
  </si>
  <si>
    <t>Сърдечно-съдови смущения при човека</t>
  </si>
  <si>
    <t>Kardiovaskulární poruchy u lidí</t>
  </si>
  <si>
    <t>Hjerte-karsygdomme hos mennesker</t>
  </si>
  <si>
    <t>Kardiovaskuläre Erkrankungen des Menschen</t>
  </si>
  <si>
    <t>Καρδιαγγειακές διαταραχές του ανθρώπου</t>
  </si>
  <si>
    <t>Нервни и психични разстройства при човека</t>
  </si>
  <si>
    <t>Nervové a duševní poruchy u lidí</t>
  </si>
  <si>
    <t>Nerve- og sindslidelser hos mennesker</t>
  </si>
  <si>
    <t>Nerven- und Geisteserkrankungen des Menschen</t>
  </si>
  <si>
    <t>Νευρολογικές και ψυχικές διαταραχές του ανθρώπου</t>
  </si>
  <si>
    <t>Смущения на дихателната система при човека</t>
  </si>
  <si>
    <t>Poruchy dýchacího ústrojí u lidí</t>
  </si>
  <si>
    <t>Luftvejssygdomme hos mennesker</t>
  </si>
  <si>
    <t>Atemwegserkrankungen des Menschen</t>
  </si>
  <si>
    <t>Αναπνευστικές διαταραχές του ανθρώπου</t>
  </si>
  <si>
    <t>Смущения на стомашно-чревната система, включително черния дроб, при човека</t>
  </si>
  <si>
    <t>Gastrointestinální poruchy včetně jater u lidí</t>
  </si>
  <si>
    <t>Sygdomme i mave-tarmsystemet, inkl. leveren, hos mennesker</t>
  </si>
  <si>
    <t>Gastrointestinale Erkrankungen des Menschen, einschließlich der Leber</t>
  </si>
  <si>
    <t>Γαστρεντερικές διαταραχές του ανθρώπου, συμπεριλαμβανομένων των ηπατικών</t>
  </si>
  <si>
    <t>Смущения на мускулно-скелетната система при човека</t>
  </si>
  <si>
    <t>Poruchy svalové a kosterní soustavy u lidí</t>
  </si>
  <si>
    <t>Sygdomme i bevægeapparatet hos mennesker</t>
  </si>
  <si>
    <t>Muskuloskelettale Erkrankungen des Menschen</t>
  </si>
  <si>
    <t>Μυοσκελετικές διαταραχές του ανθρώπου</t>
  </si>
  <si>
    <t>Смущения на имунната система при човека</t>
  </si>
  <si>
    <t>Poruchy imunity u lidí</t>
  </si>
  <si>
    <t>Sygdomme i immunsystemet hos mennesker</t>
  </si>
  <si>
    <t>Immunerkrankungen des Menschen</t>
  </si>
  <si>
    <t>Ανοσολογικές διαταραχές του ανθρώπου</t>
  </si>
  <si>
    <t>Смущения на урогениталната/репродуктивната система при човека</t>
  </si>
  <si>
    <t>Urogenitální/reprodukční poruchy u lidí</t>
  </si>
  <si>
    <t>Sygdomme i det urogenitale system/forplantningssystemet hos mennesker</t>
  </si>
  <si>
    <t>Erkrankungen des urogenitalen/des Fortpflanzungssystems des Menschen</t>
  </si>
  <si>
    <t>Ουρογεννητικές/Αναπαραγωγικές διαταραχές του ανθρώπου</t>
  </si>
  <si>
    <t>Смущения на сетивните органи (кожа, очи и уши) при човека</t>
  </si>
  <si>
    <t>Poruchy smyslových orgánů (kůže, očí a uší) u lidí</t>
  </si>
  <si>
    <t>Sygdomme i sanseorganer (hud, øjne og ører) hos mennesker</t>
  </si>
  <si>
    <t>Erkrankungen der Sinnesorgane des Menschen (Haut, Augen und Ohren)</t>
  </si>
  <si>
    <t>Διαταραχές των αισθητήριων οργάνων (δέρμα, οφθαλμοί και ώτα) του ανθρώπου</t>
  </si>
  <si>
    <t>Смущения на ендокринната система/метаболизма при човека</t>
  </si>
  <si>
    <t>Endokrinní/metabolické poruchy u lidí</t>
  </si>
  <si>
    <t>Sygdomme i det endokrine system/metabolismen hos mennesker</t>
  </si>
  <si>
    <t>Erkrankungen des endokrinen Systems/des Stoffwechselsystems des Menschen</t>
  </si>
  <si>
    <t>Ενδοκρινικές/Μεταβολικές διαταραχές του ανθρώπου</t>
  </si>
  <si>
    <t>Други смущения при човека</t>
  </si>
  <si>
    <t>Jiné poruchy u lidí</t>
  </si>
  <si>
    <t>Andre sygdomme hos mennesker</t>
  </si>
  <si>
    <t>Andere Humanerkrankungen</t>
  </si>
  <si>
    <t>Άλλες διαταραχές του ανθρώπου</t>
  </si>
  <si>
    <t>Болести и смущения при животните</t>
  </si>
  <si>
    <t>Nákazy a poruchy u zvířat</t>
  </si>
  <si>
    <t>Dyresygdomme og -lidelser</t>
  </si>
  <si>
    <t>Tiererkrankungen und -krankheiten</t>
  </si>
  <si>
    <t>Ασθένειες και διαταραχές των ζώων</t>
  </si>
  <si>
    <t>Хранене на животните</t>
  </si>
  <si>
    <t>Výživa zvířat</t>
  </si>
  <si>
    <t>Dyreernæring</t>
  </si>
  <si>
    <t>Tierernährung</t>
  </si>
  <si>
    <t>Διατροφή των ζώων</t>
  </si>
  <si>
    <t>Благосъстояние на животните</t>
  </si>
  <si>
    <t>Dobré životní podmínky zvířat</t>
  </si>
  <si>
    <t>Dyrevelfærd</t>
  </si>
  <si>
    <t>Tierschutz</t>
  </si>
  <si>
    <t>Καλή διαβίωση των ζώων</t>
  </si>
  <si>
    <t>Диагностика на заболяванията</t>
  </si>
  <si>
    <t>Diagnostika onemocnění</t>
  </si>
  <si>
    <t>Diagnosticering af sygdomme</t>
  </si>
  <si>
    <t>Krankheitsdiagnose</t>
  </si>
  <si>
    <t>Διάγνωση ασθενειών</t>
  </si>
  <si>
    <t>Болести по растенията</t>
  </si>
  <si>
    <t>Choroby rostlin</t>
  </si>
  <si>
    <t>Plantesygdomme</t>
  </si>
  <si>
    <t>Pflanzenkrankheiten</t>
  </si>
  <si>
    <t>Ασθένειες των φυτών</t>
  </si>
  <si>
    <t>Нерегулаторна токсикология и екотоксикология</t>
  </si>
  <si>
    <t>Toxikologie a ekotoxikologie pro jiné než legislativní účely</t>
  </si>
  <si>
    <t>Ikkeforskriftsmæssig toksikologi og økotoksikologi</t>
  </si>
  <si>
    <t>Nicht regulatorische Toxikologie und Ökotoxikologie</t>
  </si>
  <si>
    <t>Τοξικολογία και οικοτοξικολογία εκτός κανονιστικών ρυθμίσεων</t>
  </si>
  <si>
    <t>Контрол на качеството (включително изпитвания за безопасност на партидите и изпитване на силата)</t>
  </si>
  <si>
    <t>Kontrola kvality (včetně zkoušení bezpečnosti a účinnosti šarže)</t>
  </si>
  <si>
    <t>Kvalitetskontrol (inkl. partisikkerheds- og styrkeundersøgelser)</t>
  </si>
  <si>
    <t>Qualitätskontrolle (einschließlich Chargenunbedenklichkeits- und -potenzprüfungen)</t>
  </si>
  <si>
    <t>Ποιοτικός έλεγχος (συμπεριλαμβανομένων των δοκιμών ασφάλειας και ισχύος παρτίδων)</t>
  </si>
  <si>
    <t>Други изпитвания на ефикасността и поносимостта</t>
  </si>
  <si>
    <t>Jiné zkoušení účinnosti a tolerance</t>
  </si>
  <si>
    <t>Andre undersøgelser af virkning og tolerance</t>
  </si>
  <si>
    <t>Andere Wirksamkeits- und Toleranzprüfungen</t>
  </si>
  <si>
    <t>Άλλες δοκιμές αποτελεσματικότητας και ανοχής</t>
  </si>
  <si>
    <t>Изпитвания за токсичност и други изпитвания за безопасност, включително фармакология</t>
  </si>
  <si>
    <t>Zkoušení toxicity a jiné zkoušky bezpečnosti včetně farmakologie</t>
  </si>
  <si>
    <t>Andre toksicitets- og sikkerhedsundersøgelser, inkl. farmakologi</t>
  </si>
  <si>
    <t>Toxizitäts- und andere Unbedenklichkeitsprüfungen, einschließlich pharmakologischer Tests</t>
  </si>
  <si>
    <t>Δοκιμές τοξικότητας και άλλες δοκιμές ασφάλειας, συμπεριλαμβανομένων των φαρμακολογικών</t>
  </si>
  <si>
    <t>Рутинно производство по вид продукт</t>
  </si>
  <si>
    <t>Běžná výroba podle typu produktů</t>
  </si>
  <si>
    <t>Rutineproduktion efter produkttype</t>
  </si>
  <si>
    <t>Routineproduktion, nach Produkttyp</t>
  </si>
  <si>
    <t>Συνήθης παραγωγή ανά τύπο προϊόντος</t>
  </si>
  <si>
    <t>Oncología</t>
  </si>
  <si>
    <t>Onkoloogia</t>
  </si>
  <si>
    <t>Syöpätaudit</t>
  </si>
  <si>
    <t>Oncologie</t>
  </si>
  <si>
    <t>Onkologija</t>
  </si>
  <si>
    <t>Onkológiai</t>
  </si>
  <si>
    <t>Oncologia</t>
  </si>
  <si>
    <t>Onkoloģija</t>
  </si>
  <si>
    <r>
      <rPr>
        <sz val="11"/>
        <rFont val="Calibri"/>
        <family val="2"/>
      </rPr>
      <t>Onkoloġija</t>
    </r>
  </si>
  <si>
    <t>Onkologia</t>
  </si>
  <si>
    <t>Onkológia</t>
  </si>
  <si>
    <r>
      <rPr>
        <sz val="11"/>
        <rFont val="Calibri"/>
        <family val="2"/>
      </rPr>
      <t>Onkologi</t>
    </r>
  </si>
  <si>
    <t>Sistema cardiovascular, sanguíneo y linfático</t>
  </si>
  <si>
    <t>Südame-veresoonkond (vere- ja lümfisüsteem)</t>
  </si>
  <si>
    <t>Sydän- ja verenkiertoelimet, imusuonisto</t>
  </si>
  <si>
    <t>Système cardiovasculaire, sanguin et lymphatique</t>
  </si>
  <si>
    <t>Kardiovaskularni krvni i limfni sustav</t>
  </si>
  <si>
    <t>Kardiovaszkuláris, vérképzőszervi és nyirokrendszeri</t>
  </si>
  <si>
    <t>Apparato cardiovascolare, sangue e sistema linfatico</t>
  </si>
  <si>
    <t>Širdies ir kraujagyslių kraujotakos ir limfinė sistema</t>
  </si>
  <si>
    <t>Kardiovaskulārā sistēma (asinsrite un limfrite)</t>
  </si>
  <si>
    <r>
      <rPr>
        <sz val="11"/>
        <rFont val="Calibri"/>
        <family val="2"/>
      </rPr>
      <t>Sistema Kardjovaskulari tad-Demm u Limfatika</t>
    </r>
  </si>
  <si>
    <t>Cardiovasculair, bloed- en lymfestelsel</t>
  </si>
  <si>
    <t>Sercowo-naczyniowy układ krążenia krwi i limfy</t>
  </si>
  <si>
    <t>Sistema cardiovascular, sanguíneo e linfático</t>
  </si>
  <si>
    <t>Sistemul cardiovascular, circulator și limfatic</t>
  </si>
  <si>
    <t>Kardiovaskulárny, krvný a lymfatický systém</t>
  </si>
  <si>
    <t>Srčno-žilni, krvni in limfni sistem</t>
  </si>
  <si>
    <r>
      <rPr>
        <sz val="11"/>
        <rFont val="Calibri"/>
        <family val="2"/>
      </rPr>
      <t>Hjärt-kärlsystemet, blodet och lymfsystemet</t>
    </r>
  </si>
  <si>
    <t>Hjerte- og karsystem, blod- og lymfesystem</t>
  </si>
  <si>
    <t>Sistema nervioso</t>
  </si>
  <si>
    <t>Närvisüsteem</t>
  </si>
  <si>
    <t>Hermosto</t>
  </si>
  <si>
    <t>Système nerveux</t>
  </si>
  <si>
    <t>Živčani sustav</t>
  </si>
  <si>
    <t>Idegrendszeri</t>
  </si>
  <si>
    <t>Sistema nervoso</t>
  </si>
  <si>
    <t>Nervų sistema</t>
  </si>
  <si>
    <t>Nervu sistēma</t>
  </si>
  <si>
    <r>
      <rPr>
        <sz val="11"/>
        <rFont val="Calibri"/>
        <family val="2"/>
      </rPr>
      <t>Sistema Nervuża</t>
    </r>
  </si>
  <si>
    <t>Zenuwstelsel</t>
  </si>
  <si>
    <t>Układ nerwowy</t>
  </si>
  <si>
    <t>Sistemul nervos</t>
  </si>
  <si>
    <t>Nervová sústava</t>
  </si>
  <si>
    <t>Živčni sistem</t>
  </si>
  <si>
    <r>
      <rPr>
        <sz val="11"/>
        <rFont val="Calibri"/>
        <family val="2"/>
      </rPr>
      <t>Nervsystemet</t>
    </r>
  </si>
  <si>
    <t>Nervesystem</t>
  </si>
  <si>
    <t>Sistema respiratorio</t>
  </si>
  <si>
    <t>Hingamiselundkond</t>
  </si>
  <si>
    <t>Hengityselimet</t>
  </si>
  <si>
    <t>Appareil respiratoire</t>
  </si>
  <si>
    <t>Dišni sustav</t>
  </si>
  <si>
    <t>Légzőrendszeri</t>
  </si>
  <si>
    <t>Apparato respiratorio</t>
  </si>
  <si>
    <t>Kvėpavimo sistema</t>
  </si>
  <si>
    <t>Elpošanas orgānu sistēma</t>
  </si>
  <si>
    <r>
      <rPr>
        <sz val="11"/>
        <rFont val="Calibri"/>
        <family val="2"/>
      </rPr>
      <t>Sistema Respiratorja</t>
    </r>
  </si>
  <si>
    <t>Luchtwegenstelsel</t>
  </si>
  <si>
    <t>Układ oddechowy</t>
  </si>
  <si>
    <t>Sistema respiratório</t>
  </si>
  <si>
    <t>Sistemul respirator</t>
  </si>
  <si>
    <t>Dýchacia sústava</t>
  </si>
  <si>
    <t>Dihalni sistem</t>
  </si>
  <si>
    <r>
      <rPr>
        <sz val="11"/>
        <rFont val="Calibri"/>
        <family val="2"/>
      </rPr>
      <t>Andningsorganen</t>
    </r>
  </si>
  <si>
    <t>Åndedrettsorganer</t>
  </si>
  <si>
    <t>Sistema gastrointestinal, hígado incluido</t>
  </si>
  <si>
    <t>Seedekulgla, sh maks</t>
  </si>
  <si>
    <t>Ruoansulatuselimistö ml. maksa</t>
  </si>
  <si>
    <t>Système gastro-intestinal, y compris le foie</t>
  </si>
  <si>
    <t>Želučano-crijevni sustav uključujući jetra</t>
  </si>
  <si>
    <t>Gasztrointesztinális (a májat is beleértve)</t>
  </si>
  <si>
    <t>Apparato gastrointestinale, compreso il fegato</t>
  </si>
  <si>
    <t>Virškinimo sistema, įskaitant kepenis</t>
  </si>
  <si>
    <t>Gastrointestinālā sistēma, arī aknas</t>
  </si>
  <si>
    <r>
      <rPr>
        <sz val="11"/>
        <rFont val="Calibri"/>
        <family val="2"/>
      </rPr>
      <t>Sistema Gastrointestinali inkluż il-Fwied</t>
    </r>
  </si>
  <si>
    <t>Gastro-intestinaal stelsel met inbegrip van de lever</t>
  </si>
  <si>
    <t>Układ żołądkowo-jelitowy z uwzględnieniem wątroby</t>
  </si>
  <si>
    <t>Sistema gastrointestinal, incluindo o fígado</t>
  </si>
  <si>
    <t>Sistemul gastrointestinal, inclusiv ficatul</t>
  </si>
  <si>
    <t>Gastrointestinálny systém vrátane pečene</t>
  </si>
  <si>
    <t>Gastrointestinalni sistem, vključno z jetri</t>
  </si>
  <si>
    <r>
      <rPr>
        <sz val="11"/>
        <rFont val="Calibri"/>
        <family val="2"/>
      </rPr>
      <t>Mag-tarmsystemet, inklusive levern</t>
    </r>
  </si>
  <si>
    <t>Mage- og tarmsystem, herunder lever</t>
  </si>
  <si>
    <t>Sistema musculoesquelético.</t>
  </si>
  <si>
    <t>Tugi- ja liikumiselundkond</t>
  </si>
  <si>
    <t>Tuki- ja liikuntaelimet</t>
  </si>
  <si>
    <t>Système musculosquelettique</t>
  </si>
  <si>
    <t>Mišićno-koštani sustav</t>
  </si>
  <si>
    <t>Csont- és izomrendszeri</t>
  </si>
  <si>
    <t>Sistema muscolo-scheletrico</t>
  </si>
  <si>
    <t>Raumenų ir skeleto sistema</t>
  </si>
  <si>
    <t>Balsta un kustību aparāts</t>
  </si>
  <si>
    <r>
      <rPr>
        <sz val="11"/>
        <rFont val="Calibri"/>
        <family val="2"/>
      </rPr>
      <t>Sistema Muskoluskeletali</t>
    </r>
  </si>
  <si>
    <t>Spier- en skeletstelsel</t>
  </si>
  <si>
    <t>Układ mięśniowo-szkieletowy</t>
  </si>
  <si>
    <t>Sistema musculoesquelético</t>
  </si>
  <si>
    <t>Sistemul musculo-scheletic</t>
  </si>
  <si>
    <t>Kostrová a svalová sústava</t>
  </si>
  <si>
    <t>Mišično-kostni sistem</t>
  </si>
  <si>
    <r>
      <rPr>
        <sz val="11"/>
        <rFont val="Calibri"/>
        <family val="2"/>
      </rPr>
      <t>Rörelseapparaten (muskuloskeletala systemet)</t>
    </r>
  </si>
  <si>
    <t>Muskel- og skjelettsystem</t>
  </si>
  <si>
    <t>Sistema inmunológico</t>
  </si>
  <si>
    <t>Immuunsüsteem</t>
  </si>
  <si>
    <t>Immuunijärjestelmä</t>
  </si>
  <si>
    <t>Système immunitaire</t>
  </si>
  <si>
    <t>Imunosni sustav</t>
  </si>
  <si>
    <t>Immunrendszeri</t>
  </si>
  <si>
    <t>Sistema immunitario</t>
  </si>
  <si>
    <t>Imuninė sistema</t>
  </si>
  <si>
    <t>Imūnsistēma</t>
  </si>
  <si>
    <r>
      <rPr>
        <sz val="11"/>
        <rFont val="Calibri"/>
        <family val="2"/>
      </rPr>
      <t>Sistema Immunitarja</t>
    </r>
  </si>
  <si>
    <t>Immuunstelsel</t>
  </si>
  <si>
    <t>Układ odpornościowy</t>
  </si>
  <si>
    <t>Sistema imunitário</t>
  </si>
  <si>
    <t>Sistemul imunitar</t>
  </si>
  <si>
    <t>Imunitný systém</t>
  </si>
  <si>
    <t>Imunski sistem</t>
  </si>
  <si>
    <r>
      <rPr>
        <sz val="11"/>
        <rFont val="Calibri"/>
        <family val="2"/>
      </rPr>
      <t>Immunsystemet</t>
    </r>
  </si>
  <si>
    <t>Sistema urogenital/reproductor</t>
  </si>
  <si>
    <t>Kuse-suguelundid/suguelundid</t>
  </si>
  <si>
    <t>Virtsa- ja sukupuolielimet</t>
  </si>
  <si>
    <t>Système urogénital/reproducteur</t>
  </si>
  <si>
    <t>Urogenitalni/reproduktivni sustav</t>
  </si>
  <si>
    <t>Urogenitális/szaporodási szervrendszeri</t>
  </si>
  <si>
    <t>Apparato urogenitale/riproduttivo</t>
  </si>
  <si>
    <t>Urogenitalinė ir (arba) reprodukcinė sistema</t>
  </si>
  <si>
    <t>Uroģenitālā/reproduktīvā sistēma</t>
  </si>
  <si>
    <r>
      <rPr>
        <sz val="11"/>
        <rFont val="Calibri"/>
        <family val="2"/>
      </rPr>
      <t>Sistema Uroġenitali/Riproduttiva</t>
    </r>
  </si>
  <si>
    <t>Urogenitaal / voortplantingsstelsel</t>
  </si>
  <si>
    <t>Układ moczowo-płciowy i rozrodczy</t>
  </si>
  <si>
    <t>Sistema urogenital/reprodutor</t>
  </si>
  <si>
    <t>Sistemul urogenital/reproducător</t>
  </si>
  <si>
    <t>Urogenitálny/reprodukčný systém</t>
  </si>
  <si>
    <t>Urogenitalni/reproduktivni sistem</t>
  </si>
  <si>
    <r>
      <rPr>
        <sz val="11"/>
        <rFont val="Calibri"/>
        <family val="2"/>
      </rPr>
      <t>Urogenital-/fortplantningssystemet</t>
    </r>
  </si>
  <si>
    <t>Det urogenitale system / forplantningssystemet</t>
  </si>
  <si>
    <t>Órganos sensoriales (piel, ojos y oídos)</t>
  </si>
  <si>
    <t>Meeleelundid (nahk, silmad ja kõrvad)</t>
  </si>
  <si>
    <t>Aistinelimet (iho, silmät ja korvat)</t>
  </si>
  <si>
    <t>Organes sensoriels (peau, yeux et oreilles)</t>
  </si>
  <si>
    <t>Osjetilni organi (koža, oči i uši)</t>
  </si>
  <si>
    <t>Érzékszervi (bőr, szem és fül)</t>
  </si>
  <si>
    <t>Organi di senso (pelle, occhi e orecchie)</t>
  </si>
  <si>
    <t>Jutimo organai (oda, akys ir ausys)</t>
  </si>
  <si>
    <t>Maņu orgāni (āda, acis un ausis)</t>
  </si>
  <si>
    <r>
      <rPr>
        <sz val="11"/>
        <rFont val="Calibri"/>
        <family val="2"/>
      </rPr>
      <t>Organi Sensorji (il-ġilda, l-għajnejn u l-widnejn)</t>
    </r>
  </si>
  <si>
    <t>Zintuigorganen (huid, ogen en oren)</t>
  </si>
  <si>
    <t>Narządy zmysłów (skóra, oczy i uszy)</t>
  </si>
  <si>
    <t>Órgãos sensoriais (pele, olhos e ouvidos)</t>
  </si>
  <si>
    <t>Organe senzoriale (piele, ochi și urechi)</t>
  </si>
  <si>
    <t>Zmyslové orgány (koža, oči a uši)</t>
  </si>
  <si>
    <t>Senzorični organi (koža, oči in ušesa)</t>
  </si>
  <si>
    <r>
      <rPr>
        <sz val="11"/>
        <rFont val="Calibri"/>
        <family val="2"/>
      </rPr>
      <t>Sinnesorganen (hud, ögon och öron)</t>
    </r>
  </si>
  <si>
    <t>Sanseorganer (hud, øyne og ører)</t>
  </si>
  <si>
    <t>Sistema endocrino / metabolismo</t>
  </si>
  <si>
    <t>Endokriinsüsteem/ainevahetus</t>
  </si>
  <si>
    <t>Umpieritysrauhaset/aineenvaihdunta</t>
  </si>
  <si>
    <t>Système endocrinien/métabolisme</t>
  </si>
  <si>
    <t>Endokrini sustav/metabolizam</t>
  </si>
  <si>
    <t>Endokrin rendszerrel/anyagcserével kapcsolatos</t>
  </si>
  <si>
    <t>Sistema endocrino/metabolismo</t>
  </si>
  <si>
    <t>Endokrininė sistema ir (arba) metabolizmas</t>
  </si>
  <si>
    <t>Endokrīnā sistēma / vielmaiņa</t>
  </si>
  <si>
    <r>
      <rPr>
        <sz val="11"/>
        <rFont val="Calibri"/>
        <family val="2"/>
      </rPr>
      <t>Sistema Endokrinali/Metaboliżmu</t>
    </r>
  </si>
  <si>
    <t>Endocrien stelsel / metabolisme</t>
  </si>
  <si>
    <t>Układ wewnątrzwydzielniczy/Metabolizm</t>
  </si>
  <si>
    <t>Sistema endócrino/metabolismo</t>
  </si>
  <si>
    <t>Sistemul endocrin/metabolism</t>
  </si>
  <si>
    <t>Endokrinný systém/metabolizmus</t>
  </si>
  <si>
    <t>Endokrini sistem/metabolizem</t>
  </si>
  <si>
    <r>
      <rPr>
        <sz val="11"/>
        <rFont val="Calibri"/>
        <family val="2"/>
      </rPr>
      <t>Endokrina systemet/ämnesomsättningen</t>
    </r>
  </si>
  <si>
    <t>Det endokrine system / stoffskifte</t>
  </si>
  <si>
    <t>Biología del desarrollo</t>
  </si>
  <si>
    <t>Arengubioloogia</t>
  </si>
  <si>
    <t>Kehitysbiologia</t>
  </si>
  <si>
    <t>Biologie du développement</t>
  </si>
  <si>
    <t>Razvojna biologija</t>
  </si>
  <si>
    <t>Fejlődésbiológiai</t>
  </si>
  <si>
    <t>Biologia dello sviluppo</t>
  </si>
  <si>
    <t>Vystymosi biologija</t>
  </si>
  <si>
    <t>Ontoģenēzes bioloģija</t>
  </si>
  <si>
    <r>
      <rPr>
        <sz val="11"/>
        <rFont val="Calibri"/>
        <family val="2"/>
      </rPr>
      <t>Bijoloġija tal-Iżvilupp</t>
    </r>
  </si>
  <si>
    <t>Ontwikkelingsbiologie</t>
  </si>
  <si>
    <t>Biologia rozwoju</t>
  </si>
  <si>
    <t>Biologia do desenvolvimento</t>
  </si>
  <si>
    <t>Biologia dezvoltării</t>
  </si>
  <si>
    <t>Vývojová biológia</t>
  </si>
  <si>
    <r>
      <rPr>
        <sz val="11"/>
        <rFont val="Calibri"/>
        <family val="2"/>
      </rPr>
      <t>Utvecklingsbiologi</t>
    </r>
  </si>
  <si>
    <t>Utviklingsbiologi</t>
  </si>
  <si>
    <t>Multisistémico</t>
  </si>
  <si>
    <t>Multisüsteemne</t>
  </si>
  <si>
    <t>Monielimellinen</t>
  </si>
  <si>
    <t>Multisystémique</t>
  </si>
  <si>
    <t>Višesustavno</t>
  </si>
  <si>
    <t>Multiszisztémás</t>
  </si>
  <si>
    <t>Multiapparato</t>
  </si>
  <si>
    <t>Daugiasistemiai tyrimai</t>
  </si>
  <si>
    <t>Multisistēmiski pētījumi</t>
  </si>
  <si>
    <r>
      <rPr>
        <sz val="11"/>
        <rFont val="Calibri"/>
        <family val="2"/>
      </rPr>
      <t>Multisistemiku</t>
    </r>
  </si>
  <si>
    <t>Badania obejmujące wiele układów</t>
  </si>
  <si>
    <t>Multissistémico</t>
  </si>
  <si>
    <t>Multisistemic</t>
  </si>
  <si>
    <t>Multisystémové štúdie</t>
  </si>
  <si>
    <t>Multisistemsko</t>
  </si>
  <si>
    <r>
      <rPr>
        <sz val="11"/>
        <rFont val="Calibri"/>
        <family val="2"/>
      </rPr>
      <t>Multisystemiska studier</t>
    </r>
  </si>
  <si>
    <t>Etología/Comportamiento animal/Biología animal</t>
  </si>
  <si>
    <t>Etoloogia/loomade käitumine/loomabioloogia</t>
  </si>
  <si>
    <t>Etologia / eläinten käyttäytyminen / eläinbiologia</t>
  </si>
  <si>
    <t>Éthologie/comportement animal/biologie animale</t>
  </si>
  <si>
    <t>Etologija/ponašanje životinja/biologija životinja</t>
  </si>
  <si>
    <t>Etológiai/állat-viselkedéstani/állatbiológiai</t>
  </si>
  <si>
    <t>Etologia/Comportamento animale/Biologia animale</t>
  </si>
  <si>
    <t>Etologija, gyvūnų elgesys, gyvūnų biologija</t>
  </si>
  <si>
    <t>Etoloģija / dzīvnieku uzvedība / dzīvnieku bioloģija</t>
  </si>
  <si>
    <r>
      <rPr>
        <sz val="11"/>
        <rFont val="Calibri"/>
        <family val="2"/>
      </rPr>
      <t>Etoloġija/Imġiba tal-Annimali/Bijoloġija tal-Annimali</t>
    </r>
  </si>
  <si>
    <t>Ethologie/diergedrag/dierbiologie</t>
  </si>
  <si>
    <t>Etologia/Zachowanie zwierząt/Biologia zwierząt</t>
  </si>
  <si>
    <t>Etologia/Comportamento animal/Biologia animal</t>
  </si>
  <si>
    <t>Etologie/comportamentul animalelor/biologie animală</t>
  </si>
  <si>
    <t>Etológia/správanie zvierat/biológia zvierat</t>
  </si>
  <si>
    <t>Etologija/živalsko vedenje/zoologija</t>
  </si>
  <si>
    <r>
      <rPr>
        <sz val="11"/>
        <rFont val="Calibri"/>
        <family val="2"/>
      </rPr>
      <t>Etologi/beteende hos djur/djurbiologi</t>
    </r>
  </si>
  <si>
    <t>Etologi/dyreatferd/dyrebiologi</t>
  </si>
  <si>
    <t>Otras investigaciones básicas</t>
  </si>
  <si>
    <t>Muud alusuuringud</t>
  </si>
  <si>
    <t>Muu perustutkimus</t>
  </si>
  <si>
    <t>Autre recherche fondamentale</t>
  </si>
  <si>
    <t>Druga temeljna istraživanja</t>
  </si>
  <si>
    <t>Egyéb alapkutatás</t>
  </si>
  <si>
    <t>Altra ricerca di base</t>
  </si>
  <si>
    <t>Kiti fundamentiniai moksliniai tyrimai</t>
  </si>
  <si>
    <t>Citi fundamentālie pētījumi</t>
  </si>
  <si>
    <r>
      <rPr>
        <sz val="11"/>
        <rFont val="Calibri"/>
        <family val="2"/>
      </rPr>
      <t>Riċerka Bażika Oħra</t>
    </r>
  </si>
  <si>
    <t>Ander fundamenteel onderzoek</t>
  </si>
  <si>
    <t>Inne badania podstawowe</t>
  </si>
  <si>
    <t>Outros tipos de investigação fundamental</t>
  </si>
  <si>
    <t>Alte tipuri de cercetare de bază</t>
  </si>
  <si>
    <t>Iný základný výskum</t>
  </si>
  <si>
    <t>Druge temeljne raziskave</t>
  </si>
  <si>
    <r>
      <rPr>
        <sz val="11"/>
        <rFont val="Calibri"/>
        <family val="2"/>
      </rPr>
      <t>Annan grundforskning</t>
    </r>
  </si>
  <si>
    <t>Annen grunnforskning</t>
  </si>
  <si>
    <t>Cáncer humano</t>
  </si>
  <si>
    <t>Inimestel esinev vähktõbi</t>
  </si>
  <si>
    <t>Ihmisen syöpä</t>
  </si>
  <si>
    <t>Cancer humain</t>
  </si>
  <si>
    <t>Rak u ljudi</t>
  </si>
  <si>
    <t>Emberi rákbetegségek</t>
  </si>
  <si>
    <t>Tumori degli esseri umani</t>
  </si>
  <si>
    <t>Žmogaus vėžys</t>
  </si>
  <si>
    <t>Cilvēka vēzis</t>
  </si>
  <si>
    <r>
      <rPr>
        <sz val="11"/>
        <rFont val="Calibri"/>
        <family val="2"/>
      </rPr>
      <t>Kanċer Uman</t>
    </r>
  </si>
  <si>
    <t>Kanker bij de mens</t>
  </si>
  <si>
    <t>Nowotwór u człowieka</t>
  </si>
  <si>
    <t>Cancro humano</t>
  </si>
  <si>
    <t>Cancerul la om</t>
  </si>
  <si>
    <t>Rakovina u ľudí</t>
  </si>
  <si>
    <t>Rak pri človeku</t>
  </si>
  <si>
    <r>
      <rPr>
        <sz val="11"/>
        <rFont val="Calibri"/>
        <family val="2"/>
      </rPr>
      <t>Cancer hos människa</t>
    </r>
  </si>
  <si>
    <t>Kreft hos mennesker</t>
  </si>
  <si>
    <t>Enfermedades infecciosas humanas</t>
  </si>
  <si>
    <t>Inimestel esinevad nakkushaigused</t>
  </si>
  <si>
    <t>Ihmisen tartuntataudit</t>
  </si>
  <si>
    <t>Troubles infectieux chez l’homme</t>
  </si>
  <si>
    <t>Zarazne bolesti u ljudi</t>
  </si>
  <si>
    <t>Emberi fertőző betegségek</t>
  </si>
  <si>
    <t>Disturbi infettivi degli esseri umani</t>
  </si>
  <si>
    <t>Žmogaus infekciniai sutrikimai</t>
  </si>
  <si>
    <t>Cilvēka infekcijas slimības</t>
  </si>
  <si>
    <r>
      <rPr>
        <sz val="11"/>
        <rFont val="Calibri"/>
        <family val="2"/>
      </rPr>
      <t>Disturbi Infettivi Umani</t>
    </r>
  </si>
  <si>
    <t>Besmettelijke ziekten van de mens</t>
  </si>
  <si>
    <t>Choroby zakaźne u człowieka</t>
  </si>
  <si>
    <t>Patologias infecciosas humanas</t>
  </si>
  <si>
    <t>Boli infecțioase la om</t>
  </si>
  <si>
    <t>Infekčné ochorenia u ľudí</t>
  </si>
  <si>
    <t>Infekcijske bolezni pri človeku</t>
  </si>
  <si>
    <r>
      <rPr>
        <sz val="11"/>
        <rFont val="Calibri"/>
        <family val="2"/>
      </rPr>
      <t>Mänskliga infektionssjukdomar</t>
    </r>
  </si>
  <si>
    <t>Infeksjonssykdommer hos mennesker</t>
  </si>
  <si>
    <t>Enfermedades cardiovasculares humanas</t>
  </si>
  <si>
    <t>Inimestel esinevad südame-veresoonkonna haigused</t>
  </si>
  <si>
    <t>Ihmisen sydän- ja verisuonitaudit</t>
  </si>
  <si>
    <t>Troubles cardiovasculaires chez l’homme</t>
  </si>
  <si>
    <t>Kardiovaskularne bolesti u ljudi</t>
  </si>
  <si>
    <t>Emberi kardiovaszkuláris betegségek</t>
  </si>
  <si>
    <t>Disturbi cardiovascolari degli esseri umani</t>
  </si>
  <si>
    <t>Žmogaus širdies ir kraujagyslių sistemos sutrikimai</t>
  </si>
  <si>
    <t>Cilvēka kardiovaskulārās sistēmas traucējumi</t>
  </si>
  <si>
    <r>
      <rPr>
        <sz val="11"/>
        <rFont val="Calibri"/>
        <family val="2"/>
      </rPr>
      <t>Disturbi Kardjovaskulari Umani</t>
    </r>
  </si>
  <si>
    <t>Cardiovasculaire aandoeningen bij de mens</t>
  </si>
  <si>
    <t>Zaburzenia układu sercowo-naczyniowego u człowieka</t>
  </si>
  <si>
    <t>Patologias cardiovasculares humanas</t>
  </si>
  <si>
    <t>Boli cardiovasculare la om</t>
  </si>
  <si>
    <t>Kardiovaskulárne ochorenia u ľudí</t>
  </si>
  <si>
    <t>Srčno-žilne bolezni pri človeku</t>
  </si>
  <si>
    <r>
      <rPr>
        <sz val="11"/>
        <rFont val="Calibri"/>
        <family val="2"/>
      </rPr>
      <t>Hjärt-kärlproblem hos människa</t>
    </r>
  </si>
  <si>
    <t>Hjerte- og karsykdommer hos mennesker</t>
  </si>
  <si>
    <t>Enfermedades nerviosas y mentales humanas</t>
  </si>
  <si>
    <t>Inimestel esinevad närvihaigused ja psüühikahäired</t>
  </si>
  <si>
    <t>Ihmisen hermostolliset ja mielenterveyshäiriöt</t>
  </si>
  <si>
    <t>Troubles nerveux et mentaux chez l’homme</t>
  </si>
  <si>
    <t>Živčani i duševni poremećaji u ljudi</t>
  </si>
  <si>
    <t>Emberi idegrendszeri és mentális betegségek</t>
  </si>
  <si>
    <t>Disturbi nervosi e mentali degli esseri umani</t>
  </si>
  <si>
    <t>Žmogaus nervų ir psichikos sistemos sutrikimai</t>
  </si>
  <si>
    <t>Cilvēka nervu sistēmas un garīgās veselības traucējumi</t>
  </si>
  <si>
    <r>
      <rPr>
        <sz val="11"/>
        <rFont val="Calibri"/>
        <family val="2"/>
      </rPr>
      <t>Disturbi Nervużi u Mentali Umani</t>
    </r>
  </si>
  <si>
    <t>Zenuwziekten en psychische aandoeningen van de mens</t>
  </si>
  <si>
    <t>Zaburzenia układu nerwowego i zaburzenia psychiczne u człowieka</t>
  </si>
  <si>
    <t>Perturbações do sistema nervoso e psiquiátricas humanas</t>
  </si>
  <si>
    <t>Boli ale sistemului nervos și boli psihice la om</t>
  </si>
  <si>
    <t>Nervové a duševné poruchy u ľudí</t>
  </si>
  <si>
    <t>Živčne in duševne bolezni pri človeku</t>
  </si>
  <si>
    <r>
      <rPr>
        <sz val="11"/>
        <rFont val="Calibri"/>
        <family val="2"/>
      </rPr>
      <t>Neurologiska och mentala störningar hos människa</t>
    </r>
  </si>
  <si>
    <t>Nervesykdommer og psykiske lidelser hos mennesker</t>
  </si>
  <si>
    <t>Enfermedades respiratorias humanas</t>
  </si>
  <si>
    <t>Inimestel esinevad hingamiselundite haigused</t>
  </si>
  <si>
    <t>Ihmisen hengityselinten sairaudet</t>
  </si>
  <si>
    <t>Troubles respiratoires chez l’homme</t>
  </si>
  <si>
    <t>Bolesti dišnog sustava u ljudi</t>
  </si>
  <si>
    <t>Emberi légzőszervi betegségek</t>
  </si>
  <si>
    <t>Disturbi respiratori degli esseri umani</t>
  </si>
  <si>
    <t>Žmogaus kvėpavimo sistemos sutrikimai</t>
  </si>
  <si>
    <t>Cilvēka elpošanas sistēmas traucējumi</t>
  </si>
  <si>
    <r>
      <rPr>
        <sz val="11"/>
        <rFont val="Calibri"/>
        <family val="2"/>
      </rPr>
      <t>Disturbi Respiratorji Umani</t>
    </r>
  </si>
  <si>
    <t>Respiratoire aandoeningen bij de mens</t>
  </si>
  <si>
    <t>Zaburzenia układu oddechowego u człowieka</t>
  </si>
  <si>
    <t>Patologias respiratórias humanas</t>
  </si>
  <si>
    <t>Boli respiratorii la om</t>
  </si>
  <si>
    <t>Ochorenia dýchacej sústavy u ľudí</t>
  </si>
  <si>
    <t>Bolezni dihal pri človeku</t>
  </si>
  <si>
    <r>
      <rPr>
        <sz val="11"/>
        <rFont val="Calibri"/>
        <family val="2"/>
      </rPr>
      <t>Respiratoriska störningar hos människa</t>
    </r>
  </si>
  <si>
    <t>Sykdommer i åndedrettsorganer hos mennesker</t>
  </si>
  <si>
    <t>Enfermedades gastrointestinales humanas, incluidas las hepáticas</t>
  </si>
  <si>
    <t>Inimestel esinevad seedekulgla haigused, sh maksahaigused</t>
  </si>
  <si>
    <t>Ihmisen ruoansulatuskanavan sairaudet ml. maksa</t>
  </si>
  <si>
    <t>Troubles gastro-intestinaux, y compris les troubles hépatiques, chez l’homme</t>
  </si>
  <si>
    <t>Poremećaji želučano-crijevnog sustava, uključujući jetra, u ljudi</t>
  </si>
  <si>
    <t>Emberi gasztrointesztinális betegségek (a májbetegségeket is beleértve)</t>
  </si>
  <si>
    <t>Disturbi gastrointestinali degli esseri umani, compresi i disturbi del fegato</t>
  </si>
  <si>
    <t>Žmogaus virškinimo sistemos, įskaitant kepenis, sutrikimai</t>
  </si>
  <si>
    <t>Cilvēka gastrointestinālās sistēmas traucējumi, arī aknu slimības</t>
  </si>
  <si>
    <r>
      <rPr>
        <sz val="11"/>
        <rFont val="Calibri"/>
        <family val="2"/>
      </rPr>
      <t>Disturbi Gastrointestinali Umani inkluż il-Fwied</t>
    </r>
  </si>
  <si>
    <t>Gastro-intestinale en leveraandoeningen bij de mens</t>
  </si>
  <si>
    <t>Zaburzenia układu żołądkowo-jelitowego, z uwzględnieniem wątroby, u człowieka</t>
  </si>
  <si>
    <t>Patologias do sistema gastrointestinal humano, incluindo o fígado</t>
  </si>
  <si>
    <t>Boli gastrointestinale la om, inclusiv ficatul</t>
  </si>
  <si>
    <t>Ochorenia gastrointestinálneho systému u ľudí vrátane ochorení pečene</t>
  </si>
  <si>
    <t>Gastrointestinalne bolezni, vključno z jetri, pri človeku</t>
  </si>
  <si>
    <r>
      <rPr>
        <sz val="11"/>
        <rFont val="Calibri"/>
        <family val="2"/>
      </rPr>
      <t>Mag-tarmstörningar hos människa, inbegripet leverstörningar</t>
    </r>
  </si>
  <si>
    <t>Sykdommer i mage- og tarmsystemet, herunder lever, hos mennesker</t>
  </si>
  <si>
    <t>Enfermedades musculares y esqueléticas humanas</t>
  </si>
  <si>
    <t>Inimestel esinevad tugi- ja liikumiselundkonna haigused</t>
  </si>
  <si>
    <t>Ihmisen tuki- ja liikuntaelinten sairaudet</t>
  </si>
  <si>
    <t>Troubles musculosquelettiques chez l’homme</t>
  </si>
  <si>
    <t>Bolesti mišićno-koštanog sustava u ljudi</t>
  </si>
  <si>
    <t>Emberi vázizomrendszeri betegségek</t>
  </si>
  <si>
    <t>Disturbi muscolo-scheletrici degli esseri umani</t>
  </si>
  <si>
    <t>Žmogaus raumenų ir kaulų sistemos sutrikimai</t>
  </si>
  <si>
    <t>Cilvēka balsta un kustību sistēmas traucējumi</t>
  </si>
  <si>
    <r>
      <rPr>
        <sz val="11"/>
        <rFont val="Calibri"/>
        <family val="2"/>
      </rPr>
      <t>Disturbi Muskoskeletali Umani</t>
    </r>
  </si>
  <si>
    <t>Spier- en botaandoeningen bij de mens</t>
  </si>
  <si>
    <t>Zaburzenia układu mięśniowo-szkieletowego u człowieka</t>
  </si>
  <si>
    <t>Patologias musculoesqueléticas humanas</t>
  </si>
  <si>
    <t>Boli musculo-scheletice la om</t>
  </si>
  <si>
    <t>Ochorenia kostrovej a svalovej sústavy u ľudí</t>
  </si>
  <si>
    <t>Mišično-kostne bolezni pri človeku</t>
  </si>
  <si>
    <r>
      <rPr>
        <sz val="11"/>
        <rFont val="Calibri"/>
        <family val="2"/>
      </rPr>
      <t>Störningar i rörelseapparaten (muskuloskeletala besvär) hos människa</t>
    </r>
  </si>
  <si>
    <t>Muskel- og skjelettsykdommer hos mennesker</t>
  </si>
  <si>
    <t>Enfermedades inmunológicas humanas</t>
  </si>
  <si>
    <t>Inimestel esinevad immuunhaigused</t>
  </si>
  <si>
    <t>Ihmisen immuunijärjestelmän sairaudet</t>
  </si>
  <si>
    <t>Troubles de l’immunité chez l’homme</t>
  </si>
  <si>
    <t>Bolesti imunosnog sustava u ljudi</t>
  </si>
  <si>
    <t>Emberi immunbetegségek</t>
  </si>
  <si>
    <t>Disturbi immunitari degli esseri umani</t>
  </si>
  <si>
    <t>Žmogaus imuninės sistemos sutrikimai</t>
  </si>
  <si>
    <t>Cilvēka imūnsistēmas traucējumi</t>
  </si>
  <si>
    <r>
      <rPr>
        <sz val="11"/>
        <rFont val="Calibri"/>
        <family val="2"/>
      </rPr>
      <t>Disturbi Immunitarji Umani</t>
    </r>
  </si>
  <si>
    <t>Verstoringen van het immuunstelsel bij de mens</t>
  </si>
  <si>
    <t>Zaburzenia układu odpornościowego u człowieka</t>
  </si>
  <si>
    <t>Patologias do sistema imunitário humano</t>
  </si>
  <si>
    <t>Boli imunitare la om</t>
  </si>
  <si>
    <t>Ochorenia imunitného systému u ľudí</t>
  </si>
  <si>
    <t>Imunske bolezni pri človeku</t>
  </si>
  <si>
    <r>
      <rPr>
        <sz val="11"/>
        <rFont val="Calibri"/>
        <family val="2"/>
      </rPr>
      <t>Immunstörningar hos människa</t>
    </r>
  </si>
  <si>
    <t>Immunsykdommer hos mennesker</t>
  </si>
  <si>
    <t>Enfermedades urogenitales y del aparato reproductor humanas</t>
  </si>
  <si>
    <t>Inimestel esinevad kuse-suguelundite/suguelundite haigused</t>
  </si>
  <si>
    <t>Ihmisen virtsa- ja sukupuolielinten sairaudet</t>
  </si>
  <si>
    <t>Troubles urogénitaux/de la reproduction chez l’homme</t>
  </si>
  <si>
    <t>Poremećaji urogenitalnog/reproduktivnog sustava u ljudi</t>
  </si>
  <si>
    <t>Emberi urogenitális/szaporodási betegségek</t>
  </si>
  <si>
    <t>Disturbi urogenitali/riproduttivi degli esseri umani</t>
  </si>
  <si>
    <t>Žmogaus urogenitalinės ir (arba) reprodukcinės sistemos sutrikimai</t>
  </si>
  <si>
    <t>Cilvēka uroģenitālās/reproduktīvās sistēmas traucējumi</t>
  </si>
  <si>
    <r>
      <rPr>
        <sz val="11"/>
        <rFont val="Calibri"/>
        <family val="2"/>
      </rPr>
      <t>Disturbi Uroġenitali/Riproduttivi Umani</t>
    </r>
  </si>
  <si>
    <t>Aandoeningen van het urogenitaal / voortplantingsstelsel bij de mens</t>
  </si>
  <si>
    <t>Zaburzenia układu moczowo-płciowego/rozrodczego u człowieka</t>
  </si>
  <si>
    <t>Patologias do sistema urogenital/reprodutor humano</t>
  </si>
  <si>
    <t>Boli urogenitale/de reproducere la om</t>
  </si>
  <si>
    <t>Ochorenia urogenitálneho/reprodukčného systému u ľudí</t>
  </si>
  <si>
    <t>Urogenitalne/reproduktivne bolezni pri človeku</t>
  </si>
  <si>
    <r>
      <rPr>
        <sz val="11"/>
        <rFont val="Calibri"/>
        <family val="2"/>
      </rPr>
      <t>Urogenitala störningar och fortplantningsstörningar hos människa</t>
    </r>
  </si>
  <si>
    <t>Sykdommer i det urogenitale systemet/ forplantningssystemet hos mennesker</t>
  </si>
  <si>
    <t>Enfermedades de los órganos sensoriales (piel, ojos y oídos) humanas</t>
  </si>
  <si>
    <t>Inimestel esinevad meeleelundite (nahk, silmad ja kõrvad) haigused</t>
  </si>
  <si>
    <t>Ihmisen aistinelinten sairaudet (iho, silmät ja korvat)</t>
  </si>
  <si>
    <t>Troubles des organes sensoriels (peau, yeux et oreilles) chez l’homme</t>
  </si>
  <si>
    <t>Poremećaji osjetilnih organa u ljudi (koža, oči i uši)</t>
  </si>
  <si>
    <t>Emberi érzékszervi (bőr-, szem- és fül-) betegségek</t>
  </si>
  <si>
    <t>Disturbi degli organi di senso degli esseri umani (pelle, occhi e orecchie)</t>
  </si>
  <si>
    <t>Žmogaus jutimo organų (odos, akių ir ausų) sutrikimai</t>
  </si>
  <si>
    <t>Cilvēka maņu orgānu (ādas, acu un ausu) slimības</t>
  </si>
  <si>
    <r>
      <rPr>
        <sz val="11"/>
        <rFont val="Calibri"/>
        <family val="2"/>
      </rPr>
      <t>Disturbi fl-Organi Sensorji Umani (il-ġilda, l-għajnejn u l-widnejn)</t>
    </r>
  </si>
  <si>
    <t>Aandoeningen van zintuigorganen (huid, ogen en oren) bij de mens</t>
  </si>
  <si>
    <t>Choroby narządów zmysłów (skóry, oczu i uszu) u człowieka</t>
  </si>
  <si>
    <t>Patologias dos órgãos sensoriais humanos (pele, olhos e ouvidos)</t>
  </si>
  <si>
    <t>Boli ale organelor senzoriale la om (piele, ochi și urechi)</t>
  </si>
  <si>
    <t>Ochorenia zmyslových orgánov (kože, očí a uší) u ľudí</t>
  </si>
  <si>
    <t>Bolezni senzoričnih organov (koža, oči in ušesa)</t>
  </si>
  <si>
    <r>
      <rPr>
        <sz val="11"/>
        <rFont val="Calibri"/>
        <family val="2"/>
      </rPr>
      <t>Störningar i sinnesorganen hos människa (hud, ögon och öron)</t>
    </r>
  </si>
  <si>
    <t>Sykdommer i sanseorganer (hud, øyne og ører) hos mennesker</t>
  </si>
  <si>
    <t>Enfermedades endocrinas y metabólicas humanas</t>
  </si>
  <si>
    <t>Inimestel esinevad endokriinsüsteemi/ainevahetushaigused</t>
  </si>
  <si>
    <t>Ihmisen umpieritysrauhasten sairaudet ja aineenvaihduntasairaudet</t>
  </si>
  <si>
    <t>Troubles endocriniens/du métabolisme chez l’homme</t>
  </si>
  <si>
    <t>Poremećaji endokrinog sustava/metabolizma u ljudi</t>
  </si>
  <si>
    <t>Emberi endokrin/anyagcsere-betegségek</t>
  </si>
  <si>
    <t>Disturbi endocrini/metabolici degli esseri umani</t>
  </si>
  <si>
    <t>Žmogaus endokrininės sistemos ir (arba) metabolizmo sutrikimai</t>
  </si>
  <si>
    <t>Cilvēka endokrīnās sistēmas / vielmaiņas traucējumi</t>
  </si>
  <si>
    <r>
      <rPr>
        <sz val="11"/>
        <rFont val="Calibri"/>
        <family val="2"/>
      </rPr>
      <t>Disturbi Endokrinali/fil-Metaboliżmu Uman</t>
    </r>
  </si>
  <si>
    <t>Endocriene en metabolismestoringen bij de mens</t>
  </si>
  <si>
    <t>Zaburzenia układu wewnątrzwydzielniczego/zaburzenia metabolizmu u człowieka</t>
  </si>
  <si>
    <t>Patologias do sistema endócrino/do metabolismo humano</t>
  </si>
  <si>
    <t>Boli endocrine/ale metabolismului la om</t>
  </si>
  <si>
    <t>Endokrinné/metabolické poruchy u ľudí</t>
  </si>
  <si>
    <t>Endokrine/metabolične bolezni pri človeku</t>
  </si>
  <si>
    <r>
      <rPr>
        <sz val="11"/>
        <rFont val="Calibri"/>
        <family val="2"/>
      </rPr>
      <t>Endokrina störningar och ämnesomsättningsrubbningar hos människa</t>
    </r>
  </si>
  <si>
    <t>Endokrine sykdommer / stoffskiftesykdommer hos mennesker</t>
  </si>
  <si>
    <t>Otras enfermedades humanas</t>
  </si>
  <si>
    <t>Muud inimestel esinevad haigused</t>
  </si>
  <si>
    <t>Muut ihmisen sairaudet</t>
  </si>
  <si>
    <t>Autres troubles chez l’homme</t>
  </si>
  <si>
    <t>Drugi poremećaji u ljudi</t>
  </si>
  <si>
    <t>Egyéb emberi betegségek</t>
  </si>
  <si>
    <t>Altri disturbi degli esseri umani</t>
  </si>
  <si>
    <t>Kiti žmogaus sveikatos sutrikimai</t>
  </si>
  <si>
    <t>Citi cilvēka veselības traucējumi</t>
  </si>
  <si>
    <r>
      <rPr>
        <sz val="11"/>
        <rFont val="Calibri"/>
        <family val="2"/>
      </rPr>
      <t>Disturbi Umani Oħra</t>
    </r>
  </si>
  <si>
    <t>Andere aandoeningen van de mens</t>
  </si>
  <si>
    <t>Inne choroby człowieka</t>
  </si>
  <si>
    <t>Outras patologias humanas</t>
  </si>
  <si>
    <t>Alte boli la om</t>
  </si>
  <si>
    <t>Iné ochorenia u ľudí</t>
  </si>
  <si>
    <t>Druge bolezni pri človeku</t>
  </si>
  <si>
    <r>
      <rPr>
        <sz val="11"/>
        <rFont val="Calibri"/>
        <family val="2"/>
      </rPr>
      <t>Andra störningar hos människa</t>
    </r>
  </si>
  <si>
    <t>Andre sykdommer hos mennesker</t>
  </si>
  <si>
    <t>Enfermedades animales</t>
  </si>
  <si>
    <t>Loomadel esinevad haigused ja tervisehäired</t>
  </si>
  <si>
    <t>Eläinten taudit ja sairaudet</t>
  </si>
  <si>
    <t>Maladies et troubles des animaux</t>
  </si>
  <si>
    <t>Bolesti i poremećaji u životinja</t>
  </si>
  <si>
    <t>Állatbetegségek</t>
  </si>
  <si>
    <t>Malattie e disturbi degli animali</t>
  </si>
  <si>
    <t>Gyvūnų ligos ir sveikatos sutrikimai</t>
  </si>
  <si>
    <t>Dzīvnieku slimības un veselības traucējumi</t>
  </si>
  <si>
    <r>
      <rPr>
        <sz val="11"/>
        <rFont val="Calibri"/>
        <family val="2"/>
      </rPr>
      <t>Mard u Disturbi tal-Annimali</t>
    </r>
  </si>
  <si>
    <t>Ziekten en aandoeningen van dieren</t>
  </si>
  <si>
    <t>Choroby i zaburzenia u zwierząt</t>
  </si>
  <si>
    <t>Patologias e perturbações dos animais</t>
  </si>
  <si>
    <t>Boli și afecțiuni la animale</t>
  </si>
  <si>
    <t>Ochorenia a poruchy zvierat</t>
  </si>
  <si>
    <t>Bolezni pri živalih</t>
  </si>
  <si>
    <r>
      <rPr>
        <sz val="11"/>
        <rFont val="Calibri"/>
        <family val="2"/>
      </rPr>
      <t>Störningar och sjukdomar hos djur</t>
    </r>
  </si>
  <si>
    <t>Dyresykdommer og -lidelser</t>
  </si>
  <si>
    <t>Nutrición animal</t>
  </si>
  <si>
    <t>Loomasöödad</t>
  </si>
  <si>
    <t>Eläinten ravitsemus</t>
  </si>
  <si>
    <t>Alimentation des animaux</t>
  </si>
  <si>
    <t>Prehrana životinja</t>
  </si>
  <si>
    <t>Takarmányozás</t>
  </si>
  <si>
    <t>Alimentazione animale</t>
  </si>
  <si>
    <t>Gyvūnų mityba</t>
  </si>
  <si>
    <t>Dzīvnieku ēdināšana</t>
  </si>
  <si>
    <r>
      <rPr>
        <sz val="11"/>
        <rFont val="Calibri"/>
        <family val="2"/>
      </rPr>
      <t>Nutrizzjoni tal-Annimali</t>
    </r>
  </si>
  <si>
    <t>Diervoeding</t>
  </si>
  <si>
    <t>Żywienie zwierząt</t>
  </si>
  <si>
    <t>Alimentação animal</t>
  </si>
  <si>
    <t>Nutriția animalelor</t>
  </si>
  <si>
    <t>Výživa zvierat</t>
  </si>
  <si>
    <t>Prehrana živali</t>
  </si>
  <si>
    <r>
      <rPr>
        <sz val="11"/>
        <rFont val="Calibri"/>
        <family val="2"/>
      </rPr>
      <t>Foder</t>
    </r>
  </si>
  <si>
    <t>Fôrvarer</t>
  </si>
  <si>
    <t>Bienestar de los animales</t>
  </si>
  <si>
    <t>Loomade heaolu</t>
  </si>
  <si>
    <t>Eläinten hyvinvointi</t>
  </si>
  <si>
    <t>Bien-être des animaux</t>
  </si>
  <si>
    <t>Dobrobit životinja</t>
  </si>
  <si>
    <t>Állatjóllét</t>
  </si>
  <si>
    <t>Benessere degli animali</t>
  </si>
  <si>
    <t>Gyvūnų gerovė</t>
  </si>
  <si>
    <t>Dzīvnieku labturība</t>
  </si>
  <si>
    <r>
      <rPr>
        <sz val="11"/>
        <rFont val="Calibri"/>
        <family val="2"/>
      </rPr>
      <t>Benessri tal-Annimali</t>
    </r>
  </si>
  <si>
    <t>Dierenwelzijn</t>
  </si>
  <si>
    <t>Dobrostan zwierząt</t>
  </si>
  <si>
    <t>Bem-estar dos animais</t>
  </si>
  <si>
    <t>Bunăstarea animalelor</t>
  </si>
  <si>
    <t>Dobré životné podmienky zvierat</t>
  </si>
  <si>
    <t>Dobrobit živali</t>
  </si>
  <si>
    <r>
      <rPr>
        <sz val="11"/>
        <rFont val="Calibri"/>
        <family val="2"/>
      </rPr>
      <t>Djurskydd</t>
    </r>
  </si>
  <si>
    <t>Dyrs velferd</t>
  </si>
  <si>
    <t>Diagnóstico de enfermedades</t>
  </si>
  <si>
    <t>Haiguste diagnoosimine</t>
  </si>
  <si>
    <t>Tautien diagnosointi</t>
  </si>
  <si>
    <t>Diagnostic des maladies</t>
  </si>
  <si>
    <t>Dijagnoze bolesti</t>
  </si>
  <si>
    <t>Betegségek diagnózisa</t>
  </si>
  <si>
    <t>Diagnosi di malattie</t>
  </si>
  <si>
    <t>Ligų diagnozė</t>
  </si>
  <si>
    <t>Slimību diagnosticēšana</t>
  </si>
  <si>
    <r>
      <rPr>
        <sz val="11"/>
        <rFont val="Calibri"/>
        <family val="2"/>
      </rPr>
      <t>Dijanjożi tal-Mard</t>
    </r>
  </si>
  <si>
    <t>Diagnose van ziekten</t>
  </si>
  <si>
    <t>Diagnostyka chorób</t>
  </si>
  <si>
    <t>Diagnóstico de doenças</t>
  </si>
  <si>
    <t>Diagnosticarea bolilor</t>
  </si>
  <si>
    <t>Diagnostika ochorení</t>
  </si>
  <si>
    <t>Diagnostika bolezni</t>
  </si>
  <si>
    <r>
      <rPr>
        <sz val="11"/>
        <rFont val="Calibri"/>
        <family val="2"/>
      </rPr>
      <t>Sjukdomsdiagnostik</t>
    </r>
  </si>
  <si>
    <t>Diagnostisering av sykdommer</t>
  </si>
  <si>
    <t>Enfermedades de las plantas</t>
  </si>
  <si>
    <t>Taimehaigused</t>
  </si>
  <si>
    <t>Kasvitaudit</t>
  </si>
  <si>
    <t>Maladies des végétaux</t>
  </si>
  <si>
    <t>Bolesti biljaka</t>
  </si>
  <si>
    <t>Növénybetegségek</t>
  </si>
  <si>
    <t>Malattie delle piante</t>
  </si>
  <si>
    <t>Augalų ligos</t>
  </si>
  <si>
    <t>Augu slimības</t>
  </si>
  <si>
    <r>
      <rPr>
        <sz val="11"/>
        <rFont val="Calibri"/>
        <family val="2"/>
      </rPr>
      <t>Mard tal-Pjanti</t>
    </r>
  </si>
  <si>
    <t>Plantenziekten</t>
  </si>
  <si>
    <t>Choroby roślin</t>
  </si>
  <si>
    <t>Doenças das plantas</t>
  </si>
  <si>
    <t>Boli ale plantelor</t>
  </si>
  <si>
    <t>Choroby rastlín</t>
  </si>
  <si>
    <t>Bolezni rastlin</t>
  </si>
  <si>
    <r>
      <rPr>
        <sz val="11"/>
        <rFont val="Calibri"/>
        <family val="2"/>
      </rPr>
      <t>Växtsjukdomar</t>
    </r>
  </si>
  <si>
    <t>Plantesykdommer</t>
  </si>
  <si>
    <t>Toxicología y ecotoxicología no reglamentarias</t>
  </si>
  <si>
    <t>Muu kui õiguslike nõuete täitmisega seotud toksikoloogia ja ökotoksikoloogia</t>
  </si>
  <si>
    <t>Sääntelemätön toksikologia ja ekotoksikologia</t>
  </si>
  <si>
    <t>Toxicologie et écotoxicologie non réglementaires</t>
  </si>
  <si>
    <t>Neregulatorna toksikologija i ekotoksikologija</t>
  </si>
  <si>
    <t>Nem hatósági toxikológiai és ökotoxikológiai vizsgálatok</t>
  </si>
  <si>
    <t>Tossicologia ed ecotossicologia (studi non dettati dalla normativa)</t>
  </si>
  <si>
    <t>Teisės aktais negrindžiama toksikologija ir ekotoksikologija</t>
  </si>
  <si>
    <t>Ar regulatīviem mērķiem nesaistīta toksikoloģija un ekotoksikoloģija</t>
  </si>
  <si>
    <r>
      <rPr>
        <sz val="11"/>
        <rFont val="Calibri"/>
        <family val="2"/>
      </rPr>
      <t>Tossikoloġija u Ekotossikoloġija Mhux regolatorja</t>
    </r>
  </si>
  <si>
    <t>Niet op grond van regelgeving vereist toxicologisch en ecotoxicologisch onderzoek</t>
  </si>
  <si>
    <t>Nieregulacyjna toksykologia i ekotoksykologia</t>
  </si>
  <si>
    <t>Toxicologia e ecotoxicologia não regulamentares</t>
  </si>
  <si>
    <t>Toxicologie și ecotoxicologie fără caracter normativ</t>
  </si>
  <si>
    <t>Neregulačná toxikológia a ekotoxikológia</t>
  </si>
  <si>
    <t>Neregulatorna toksikologija in ekotoksikologija</t>
  </si>
  <si>
    <r>
      <rPr>
        <sz val="11"/>
        <rFont val="Calibri"/>
        <family val="2"/>
      </rPr>
      <t>Icke lagstadgad toxikologi och ekotoxikologi</t>
    </r>
  </si>
  <si>
    <t>Ikke-regelverksbasert toksikologi og økotoksikologi</t>
  </si>
  <si>
    <t>Control de calidad (incluidos los ensayos de seguridad y potencia de los lotes)</t>
  </si>
  <si>
    <t>Kvaliteedikontroll (sh partii ohutus- ja potentsusuuringud)</t>
  </si>
  <si>
    <t>Laadunvalvonta (myös valmiste-erän turvallisuuden ja tehon testaus)</t>
  </si>
  <si>
    <t>Contrôle de la qualité (y compris les essais d’innocuité et d’activité des lots)</t>
  </si>
  <si>
    <t>Kontrola kvalitete (uključujući ispitivanje sigurnosti i učinkovitosti šarže)</t>
  </si>
  <si>
    <t>Minőség-ellenőrzés (ideértve a gyártási tételek ártalmatlansági és hatáserősségi vizsgálatát)</t>
  </si>
  <si>
    <t>Controllo di qualità (comprese le prove di sicurezza e di potenza di lotto)</t>
  </si>
  <si>
    <t>Kokybės kontrolė (įskaitant partijos saugos ir stiprumo bandymus)</t>
  </si>
  <si>
    <t>Kvalitātes kontrole (arī partijas drošuma un stipruma testi)</t>
  </si>
  <si>
    <r>
      <rPr>
        <sz val="11"/>
        <rFont val="Calibri"/>
        <family val="2"/>
      </rPr>
      <t>Kontroll tal-kwalità (inkluż is-sikurezza tal-lott u l-ittestjar tal-potenza)</t>
    </r>
  </si>
  <si>
    <t>Kwaliteitscontrole (met inbegrip van tests van de veiligheid en werkzaamheid van charges)</t>
  </si>
  <si>
    <t>Kontrola jakości (w tym badanie bezpieczeństwa i aktywności biologicznej serii)</t>
  </si>
  <si>
    <t>Controlo da qualidade (incluindo ensaios de segurança e de potência dos lotes)</t>
  </si>
  <si>
    <t>Controlul calității (inclusiv testarea siguranței și a puterii imunogene a loturilor)</t>
  </si>
  <si>
    <t>Kontrola kvality (vrátane testovania bezpečnosti a účinnosti šarže)</t>
  </si>
  <si>
    <t>Nadzor kakovosti (vključno s preskušanjem varnosti in jakosti serije)</t>
  </si>
  <si>
    <r>
      <rPr>
        <sz val="11"/>
        <rFont val="Calibri"/>
        <family val="2"/>
      </rPr>
      <t>Kvalitetskontroll (inkl. säkerhets- och effektivitetstester av tillverkningssatser)</t>
    </r>
  </si>
  <si>
    <t>Kvalitetskontroll (herunder sikkerhetsprøving og styrkebestemmelse av partier)</t>
  </si>
  <si>
    <t>Otros ensayos de eficacia y tolerancia</t>
  </si>
  <si>
    <t>Muud tõhusus- ja taluvusuuringud</t>
  </si>
  <si>
    <t>Muu teho- ja siedettävyystutkimus</t>
  </si>
  <si>
    <t>Autres essais d’efficacité et de tolérance</t>
  </si>
  <si>
    <t>Druga ispitivanja učinkovitosti i tolerancije</t>
  </si>
  <si>
    <t>Egyéb hatékonysági és toleranciavizsgálat</t>
  </si>
  <si>
    <t>Altre prove di efficacia e tolleranza</t>
  </si>
  <si>
    <t>Kiti veiksmingumo ir toleravimo bandymai</t>
  </si>
  <si>
    <t>Citi iedarbīguma un panesamības testi</t>
  </si>
  <si>
    <r>
      <rPr>
        <sz val="11"/>
        <rFont val="Calibri"/>
        <family val="2"/>
      </rPr>
      <t>Ittestjar ieħor tal-effikaċja u tat-tolleranza</t>
    </r>
  </si>
  <si>
    <t>Andere doeltreffendheids- en tolerantietests</t>
  </si>
  <si>
    <t>Inne badania skuteczności i tolerancji</t>
  </si>
  <si>
    <t>Outros ensaios de eficácia e tolerância</t>
  </si>
  <si>
    <t>Alte testări ale eficacității și ale toleranței</t>
  </si>
  <si>
    <t>Iné testovanie účinnosti a tolerancie</t>
  </si>
  <si>
    <t>Druge vrste preskušanja učinkovitosti in tolerance</t>
  </si>
  <si>
    <r>
      <rPr>
        <sz val="11"/>
        <rFont val="Calibri"/>
        <family val="2"/>
      </rPr>
      <t>Andra effektivitets- och toleranstester</t>
    </r>
  </si>
  <si>
    <t>Andre forsøk for å kartlegge virkninger og toleranse</t>
  </si>
  <si>
    <t>Ensayos de toxicidad y otros ensayos de seguridad, incluida la farmacología</t>
  </si>
  <si>
    <t>Toksilisuse ja muud ohutusuuringud, sh farmakoloogilised uuringud</t>
  </si>
  <si>
    <t>Toksisuus- ja muu turvallisuustestaus ml. farmakologiset testit</t>
  </si>
  <si>
    <t>Essais de toxicité et autres essais d’innocuité, y compris la pharmacologie</t>
  </si>
  <si>
    <t>Ispitivanja toksičnosti i druga ispitivanja sigurnosti, uključujući farmakologiju</t>
  </si>
  <si>
    <t>Toxicitási és egyéb biztonsági vizsgálatok, ideértve a farmakológiát is</t>
  </si>
  <si>
    <t>Prove di tossicità e altre prove di sicurezza, comprese prove farmacologiche</t>
  </si>
  <si>
    <t>Toksiškumo ir kiti saugos bandymai, įskaitant farmakologiją</t>
  </si>
  <si>
    <t>Toksicitātes testi un citi drošuma testi, arī farmakoloģijā</t>
  </si>
  <si>
    <r>
      <rPr>
        <sz val="11"/>
        <rFont val="Calibri"/>
        <family val="2"/>
      </rPr>
      <t>Tossiċità u ttestjar ieħor tas-sikurezza inkluża l-farmakoloġija</t>
    </r>
  </si>
  <si>
    <t>Toxiciteits- en andere veiligheidstests met inbegrip van farmacologie</t>
  </si>
  <si>
    <t>Badania toksyczności i inne badania bezpieczeństwa, w tym farmakologiczne</t>
  </si>
  <si>
    <t>Ensaios de toxicidade e outros ensaios de segurança, incluindo farmacologia</t>
  </si>
  <si>
    <t>Testări ale toxicității și alte testări ale siguranței, inclusiv farmacologie</t>
  </si>
  <si>
    <t>Testovanie toxicity a iné testovanie bezpečnosti vrátane farmakológie</t>
  </si>
  <si>
    <t>Preskušanje toksičnosti in druge vrste preskušanja varnosti, vključno s farmakologijo</t>
  </si>
  <si>
    <r>
      <rPr>
        <sz val="11"/>
        <rFont val="Calibri"/>
        <family val="2"/>
      </rPr>
      <t>Toxicitetstester och andra säkerhetstester som inbegriper farmakologi</t>
    </r>
  </si>
  <si>
    <t>Giftighetsprøving og annen sikkerhetsprøving, herunder farmakologi</t>
  </si>
  <si>
    <t>Producción rutinaria por tipo de producto</t>
  </si>
  <si>
    <t>Tavapärane tootmine tooteliikide kaupa</t>
  </si>
  <si>
    <t>Rutiinituotanto tuotetyypeittäin</t>
  </si>
  <si>
    <t>Production de routine par type de produit</t>
  </si>
  <si>
    <t>Rutinska proizvodnja prema vrsti proizvoda</t>
  </si>
  <si>
    <t>Rutinszerű gyártás – terméktípusok</t>
  </si>
  <si>
    <t>Produzione ordinaria per tipo di prodotto</t>
  </si>
  <si>
    <t>Įprastinė gamyba pagal produkto tipą</t>
  </si>
  <si>
    <t>Rutīnveida ražošana (pa veidiem)</t>
  </si>
  <si>
    <r>
      <rPr>
        <sz val="11"/>
        <rFont val="Calibri"/>
        <family val="2"/>
      </rPr>
      <t>Produzzjoni ta’ rutina skont it-tip ta’ prodott</t>
    </r>
  </si>
  <si>
    <t>Routineproductie, uitgesplitst naar producttype</t>
  </si>
  <si>
    <t>Produkcja rutynowa według rodzaju produktu</t>
  </si>
  <si>
    <t>Produção de rotina, por tipo de produto</t>
  </si>
  <si>
    <t>Producerea de rutină în funcție de tipul de produs</t>
  </si>
  <si>
    <t>Bežná výroba podľa typu výrobku</t>
  </si>
  <si>
    <t>Redna proizvodnja po vrsti proizvoda</t>
  </si>
  <si>
    <r>
      <rPr>
        <sz val="11"/>
        <rFont val="Calibri"/>
        <family val="2"/>
      </rPr>
      <t>Rutinmässig produktion efter produkttyp</t>
    </r>
  </si>
  <si>
    <t>Rutineproduksjon etter produkttype</t>
  </si>
  <si>
    <t>да</t>
  </si>
  <si>
    <t>ano</t>
  </si>
  <si>
    <t>ja</t>
  </si>
  <si>
    <t>Ja</t>
  </si>
  <si>
    <t>ναι</t>
  </si>
  <si>
    <t>не</t>
  </si>
  <si>
    <t>ne</t>
  </si>
  <si>
    <t>nej</t>
  </si>
  <si>
    <t>Nein</t>
  </si>
  <si>
    <t>όχι</t>
  </si>
  <si>
    <t>sí</t>
  </si>
  <si>
    <t>Jah</t>
  </si>
  <si>
    <t>kyllä</t>
  </si>
  <si>
    <t>oui</t>
  </si>
  <si>
    <t>Da</t>
  </si>
  <si>
    <t>igen</t>
  </si>
  <si>
    <t>sì</t>
  </si>
  <si>
    <t>taip</t>
  </si>
  <si>
    <t>jā</t>
  </si>
  <si>
    <r>
      <rPr>
        <sz val="11"/>
        <rFont val="Calibri"/>
        <family val="2"/>
      </rPr>
      <t>iva</t>
    </r>
  </si>
  <si>
    <t>tak</t>
  </si>
  <si>
    <t>Sim</t>
  </si>
  <si>
    <t>áno</t>
  </si>
  <si>
    <r>
      <rPr>
        <sz val="11"/>
        <rFont val="Calibri"/>
        <family val="2"/>
      </rPr>
      <t>ja</t>
    </r>
  </si>
  <si>
    <t>Ei</t>
  </si>
  <si>
    <t>ei</t>
  </si>
  <si>
    <t>non</t>
  </si>
  <si>
    <t>Ne</t>
  </si>
  <si>
    <t>nem</t>
  </si>
  <si>
    <t>nē</t>
  </si>
  <si>
    <r>
      <rPr>
        <sz val="11"/>
        <rFont val="Calibri"/>
        <family val="2"/>
      </rPr>
      <t>le</t>
    </r>
  </si>
  <si>
    <t>nee</t>
  </si>
  <si>
    <t>nie</t>
  </si>
  <si>
    <t>Não</t>
  </si>
  <si>
    <t>nu</t>
  </si>
  <si>
    <r>
      <rPr>
        <sz val="11"/>
        <rFont val="Calibri"/>
        <family val="2"/>
      </rPr>
      <t>nej</t>
    </r>
  </si>
  <si>
    <t>nei</t>
  </si>
  <si>
    <t>Мишки</t>
  </si>
  <si>
    <t>myš laboratorní</t>
  </si>
  <si>
    <t>Mus</t>
  </si>
  <si>
    <t>Mäuse</t>
  </si>
  <si>
    <t>Ποντικοί</t>
  </si>
  <si>
    <t>Плъхове</t>
  </si>
  <si>
    <t>potkan laboratorní</t>
  </si>
  <si>
    <t>Rotte</t>
  </si>
  <si>
    <t>Ratten</t>
  </si>
  <si>
    <t>Επίμυες</t>
  </si>
  <si>
    <t>Морски свинчета</t>
  </si>
  <si>
    <t>morče domácí</t>
  </si>
  <si>
    <t>Marsvin</t>
  </si>
  <si>
    <t>Meerschweinchen</t>
  </si>
  <si>
    <t>Ινδικά χοιρίδια</t>
  </si>
  <si>
    <t>Сирийски (златни) хамстери</t>
  </si>
  <si>
    <t>křeček zlatý</t>
  </si>
  <si>
    <t>Guldhamster (syrisk hamster)</t>
  </si>
  <si>
    <t>Goldhamster</t>
  </si>
  <si>
    <t>Κρικητοί (συριακοί)</t>
  </si>
  <si>
    <t>Китайски хамстери</t>
  </si>
  <si>
    <t>křečík čínský</t>
  </si>
  <si>
    <t>Kinesisk hamster</t>
  </si>
  <si>
    <t>Chinesische Grauhamster</t>
  </si>
  <si>
    <t>Κρικητοί (κινεζικοί)</t>
  </si>
  <si>
    <t>Монголски песчанки</t>
  </si>
  <si>
    <t>pískomil mongolský</t>
  </si>
  <si>
    <t>Ørkenrotte</t>
  </si>
  <si>
    <t>Mongolische Rennmäuse</t>
  </si>
  <si>
    <t>Γερβίλοι της Μογγολίας</t>
  </si>
  <si>
    <t>Други гризачи</t>
  </si>
  <si>
    <t>ostatní hlodavci</t>
  </si>
  <si>
    <t>Andre gnavere</t>
  </si>
  <si>
    <t>Andere Nager</t>
  </si>
  <si>
    <t>Λοιπά τρωκτικά</t>
  </si>
  <si>
    <t>Зайци</t>
  </si>
  <si>
    <t>králík domácí</t>
  </si>
  <si>
    <t>Kanin</t>
  </si>
  <si>
    <t>Kaninchen</t>
  </si>
  <si>
    <t>Κουνέλια</t>
  </si>
  <si>
    <t>Котки</t>
  </si>
  <si>
    <t>kočka domácí</t>
  </si>
  <si>
    <t>Kat</t>
  </si>
  <si>
    <t>Katzen</t>
  </si>
  <si>
    <t>Γάτες</t>
  </si>
  <si>
    <t>Кучета</t>
  </si>
  <si>
    <t>pes domácí</t>
  </si>
  <si>
    <t>Hund</t>
  </si>
  <si>
    <t>Hunde</t>
  </si>
  <si>
    <t>Σκύλοι</t>
  </si>
  <si>
    <t>Порове</t>
  </si>
  <si>
    <t>fretky</t>
  </si>
  <si>
    <t>Fritter</t>
  </si>
  <si>
    <t>Frettchen</t>
  </si>
  <si>
    <t>Νυφίτσες</t>
  </si>
  <si>
    <t>Други хищници</t>
  </si>
  <si>
    <t>jiní masožravci</t>
  </si>
  <si>
    <t>Andre rovdyr</t>
  </si>
  <si>
    <t>Andere Fleischfresser</t>
  </si>
  <si>
    <t>Άλλα σαρκοφάγα</t>
  </si>
  <si>
    <t>Коне, магарета и кръстоски</t>
  </si>
  <si>
    <t>koně, osli a kříženci</t>
  </si>
  <si>
    <t>Dyr af hestefamilien</t>
  </si>
  <si>
    <t>Pferde, Esel und Kreuzungen</t>
  </si>
  <si>
    <t>Ίπποι, όνοι και διασταυρώσεις</t>
  </si>
  <si>
    <t>Свине</t>
  </si>
  <si>
    <t>prasata</t>
  </si>
  <si>
    <t>Svin</t>
  </si>
  <si>
    <t>Schweine</t>
  </si>
  <si>
    <t>Χοίροι</t>
  </si>
  <si>
    <t>Кози</t>
  </si>
  <si>
    <t>kozy</t>
  </si>
  <si>
    <t>Geder</t>
  </si>
  <si>
    <t>Ziegen</t>
  </si>
  <si>
    <t>Αιγοειδή</t>
  </si>
  <si>
    <t>Овце</t>
  </si>
  <si>
    <t>ovce</t>
  </si>
  <si>
    <t>Får</t>
  </si>
  <si>
    <t>Schafe</t>
  </si>
  <si>
    <t>Προβατοειδή</t>
  </si>
  <si>
    <t>Едър рогат добитък</t>
  </si>
  <si>
    <t>skot</t>
  </si>
  <si>
    <t>Kvæg</t>
  </si>
  <si>
    <t>Rinder</t>
  </si>
  <si>
    <t>Βοοειδή</t>
  </si>
  <si>
    <t>Полумаймуни</t>
  </si>
  <si>
    <t>poloopice</t>
  </si>
  <si>
    <t>Halvaber</t>
  </si>
  <si>
    <t>Halbaffen</t>
  </si>
  <si>
    <t>Προπίθηκοι</t>
  </si>
  <si>
    <t>Мармозетки и тамарини</t>
  </si>
  <si>
    <t>kosmani a tamaríni</t>
  </si>
  <si>
    <t>Silkeabe og tamariner</t>
  </si>
  <si>
    <t>Marmosetten und Tamarine</t>
  </si>
  <si>
    <t>Καλλιτριχίδες (μάρμοζετ) και ταμαρίνοι</t>
  </si>
  <si>
    <t>Дългоопашат макак</t>
  </si>
  <si>
    <t>makak jávský</t>
  </si>
  <si>
    <t>Java-makak</t>
  </si>
  <si>
    <t>Javaneraffen</t>
  </si>
  <si>
    <t>Μακάκοι καβουροφάγοι</t>
  </si>
  <si>
    <t>Макак резус</t>
  </si>
  <si>
    <r>
      <t xml:space="preserve">makak </t>
    </r>
    <r>
      <rPr>
        <i/>
        <sz val="11"/>
        <rFont val="Calibri"/>
        <family val="2"/>
        <scheme val="minor"/>
      </rPr>
      <t>rhesus</t>
    </r>
  </si>
  <si>
    <t>Rhesusabe</t>
  </si>
  <si>
    <t>Rhesusaffen</t>
  </si>
  <si>
    <t>Πίθηκοι ρήσους ή ρέζους</t>
  </si>
  <si>
    <t>Гриветки (Chlorocebus spp.)</t>
  </si>
  <si>
    <r>
      <t xml:space="preserve">kočkodani rodu </t>
    </r>
    <r>
      <rPr>
        <i/>
        <sz val="11"/>
        <rFont val="Calibri"/>
        <family val="2"/>
        <scheme val="minor"/>
      </rPr>
      <t>Chlorocebus spp.</t>
    </r>
  </si>
  <si>
    <t>Marekat (Chlorocebus spp.)</t>
  </si>
  <si>
    <t>Grüne Meerkatzen (Chlorocebus spp.)</t>
  </si>
  <si>
    <t>Κερκοπίθηκοι/Χλωρόκηβοι</t>
  </si>
  <si>
    <t>Павиани (Papio spp.)</t>
  </si>
  <si>
    <r>
      <t>paviáni (</t>
    </r>
    <r>
      <rPr>
        <i/>
        <sz val="11"/>
        <rFont val="Calibri"/>
        <family val="2"/>
        <scheme val="minor"/>
      </rPr>
      <t>Papio spp.</t>
    </r>
    <r>
      <rPr>
        <sz val="11"/>
        <rFont val="Calibri"/>
        <family val="2"/>
        <scheme val="minor"/>
      </rPr>
      <t>)</t>
    </r>
  </si>
  <si>
    <t>Bavian (Papio spp.)</t>
  </si>
  <si>
    <t>Paviane (Papio spp.)</t>
  </si>
  <si>
    <t>Μπαμπουίνοι (είδη του γένους Papio)</t>
  </si>
  <si>
    <t>Саймири</t>
  </si>
  <si>
    <t>kotulové</t>
  </si>
  <si>
    <t>Egernabe</t>
  </si>
  <si>
    <t>Totenkopfäffchen</t>
  </si>
  <si>
    <t>Σαϊμίρια</t>
  </si>
  <si>
    <t>Други видове маймуни от Стария свят</t>
  </si>
  <si>
    <t>jiné druhy opic Starého světa</t>
  </si>
  <si>
    <t>Andre arter af hundeaber</t>
  </si>
  <si>
    <t>Andere Arten von Altweltaffen</t>
  </si>
  <si>
    <t>Άλλα είδη πιθήκων του Παλαιού Κόσμου</t>
  </si>
  <si>
    <t>Други видове маймуни от Новия свят</t>
  </si>
  <si>
    <t>jiné druhy opic Nového světa</t>
  </si>
  <si>
    <t>Andre arter af vestaber</t>
  </si>
  <si>
    <t>Andere Arten von Neuweltaffen</t>
  </si>
  <si>
    <t>Άλλα είδη πιθήκων του Νέου Κόσμου</t>
  </si>
  <si>
    <t>Човекоподобни маймуни</t>
  </si>
  <si>
    <t>hominoidi</t>
  </si>
  <si>
    <t>Menneskeaber</t>
  </si>
  <si>
    <t>Menschenaffen</t>
  </si>
  <si>
    <t>Πίθηκοι</t>
  </si>
  <si>
    <t>Други бозайници</t>
  </si>
  <si>
    <t>jiní savci</t>
  </si>
  <si>
    <t>Andre pattedyr</t>
  </si>
  <si>
    <t>Andere Säugetiere</t>
  </si>
  <si>
    <t>Άλλα θηλαστικά</t>
  </si>
  <si>
    <t>Домашни кокошки</t>
  </si>
  <si>
    <t>kur domácí</t>
  </si>
  <si>
    <t>Tamfjerkræ</t>
  </si>
  <si>
    <t>Haushühner</t>
  </si>
  <si>
    <t>Κατοικίδιες όρνιθες</t>
  </si>
  <si>
    <t>Пуйки</t>
  </si>
  <si>
    <t>krůta domácí</t>
  </si>
  <si>
    <t>Kalkun</t>
  </si>
  <si>
    <t>Truthühner</t>
  </si>
  <si>
    <t>Γαλοπούλες</t>
  </si>
  <si>
    <t>Други птици</t>
  </si>
  <si>
    <t>jiní ptáci</t>
  </si>
  <si>
    <t>Andre fugle</t>
  </si>
  <si>
    <t>Andere Vögel</t>
  </si>
  <si>
    <t>Άλλα πτηνά</t>
  </si>
  <si>
    <t>Влечуги</t>
  </si>
  <si>
    <t>plazi</t>
  </si>
  <si>
    <t>Krybdyr</t>
  </si>
  <si>
    <t>Reptilien</t>
  </si>
  <si>
    <t>Ερπετά</t>
  </si>
  <si>
    <t>Жаби Rana</t>
  </si>
  <si>
    <t>skokani</t>
  </si>
  <si>
    <t>Frösche</t>
  </si>
  <si>
    <t>Βάτραχοι (rana)</t>
  </si>
  <si>
    <t>Жаби Xenopus</t>
  </si>
  <si>
    <t>drápatky</t>
  </si>
  <si>
    <t>Krallenfrösche</t>
  </si>
  <si>
    <t>Ξενόποδες</t>
  </si>
  <si>
    <t>Други земноводни</t>
  </si>
  <si>
    <t>jiní obojživelníci</t>
  </si>
  <si>
    <t>Andre padder</t>
  </si>
  <si>
    <t>Andere Amphibien</t>
  </si>
  <si>
    <t>Λοιπά αμφίβια</t>
  </si>
  <si>
    <t>Риби зебра</t>
  </si>
  <si>
    <t>dánio pruhované</t>
  </si>
  <si>
    <t>Zebrafisk</t>
  </si>
  <si>
    <t>Zebrafische</t>
  </si>
  <si>
    <t>Ζεβρόψαρα</t>
  </si>
  <si>
    <t>Лавpак</t>
  </si>
  <si>
    <t>mořčák evropský</t>
  </si>
  <si>
    <t>Havbars</t>
  </si>
  <si>
    <t>Wolfsbarsch</t>
  </si>
  <si>
    <t>Λαβράκια</t>
  </si>
  <si>
    <t>Сьомга, пъстърва, сивени и липани</t>
  </si>
  <si>
    <t>losos, pstruh, siven a lipan</t>
  </si>
  <si>
    <t>Laks, ørred, fjeldørred og stalling</t>
  </si>
  <si>
    <t>Lachse, Forellen, Saiblinge und Äschen</t>
  </si>
  <si>
    <t>Σολομοί, πέστροφες, σαλβελίνοι και θύμαλοι (Salmonidae)</t>
  </si>
  <si>
    <t>Гупа, меченосец, молинезия, плата</t>
  </si>
  <si>
    <t>živorodka duhová, mečovka mexická, živorodka, plata</t>
  </si>
  <si>
    <t>Guppy, sværddrager, molly, platy</t>
  </si>
  <si>
    <t>Guppys, Schwertträger, Spitzmaulkärpflinge, Spiegelkärpflinge</t>
  </si>
  <si>
    <t>Λεβιστής (γκάπυ), ξιφοφόρος, μόλλυ, πλάτυ (Poeciliidae)</t>
  </si>
  <si>
    <t>Други риби</t>
  </si>
  <si>
    <t>jiné ryby</t>
  </si>
  <si>
    <t>Andre fisk</t>
  </si>
  <si>
    <t>Andere Fische</t>
  </si>
  <si>
    <t>Άλλα ψάρια</t>
  </si>
  <si>
    <t>Главоноги</t>
  </si>
  <si>
    <t>hlavonožci</t>
  </si>
  <si>
    <t>Blæksprutter</t>
  </si>
  <si>
    <t>Kopffüßer</t>
  </si>
  <si>
    <t>Κεφαλόποδα</t>
  </si>
  <si>
    <t>неспецифициран бозайник</t>
  </si>
  <si>
    <t>nespecifikovaný savec</t>
  </si>
  <si>
    <t>uspecificeret pattedyr</t>
  </si>
  <si>
    <t>Nicht spezifiziertes Säugetier</t>
  </si>
  <si>
    <t>Mη προσδιοριζόμενα θηλαστικά</t>
  </si>
  <si>
    <t>Ratones</t>
  </si>
  <si>
    <t>Hiired</t>
  </si>
  <si>
    <t>Hiiret</t>
  </si>
  <si>
    <t>Souris</t>
  </si>
  <si>
    <t>Miševi</t>
  </si>
  <si>
    <t>Egér</t>
  </si>
  <si>
    <t>Topi</t>
  </si>
  <si>
    <t>Pelės</t>
  </si>
  <si>
    <t>Peles</t>
  </si>
  <si>
    <r>
      <rPr>
        <sz val="11"/>
        <rFont val="Calibri"/>
        <family val="2"/>
      </rPr>
      <t>Ġrieden</t>
    </r>
  </si>
  <si>
    <t>Muizen</t>
  </si>
  <si>
    <t>Myszy</t>
  </si>
  <si>
    <t>Murganho</t>
  </si>
  <si>
    <t>Șoareci</t>
  </si>
  <si>
    <t>Myši</t>
  </si>
  <si>
    <t>Miši</t>
  </si>
  <si>
    <r>
      <rPr>
        <sz val="11"/>
        <rFont val="Calibri"/>
        <family val="2"/>
      </rPr>
      <t>Husmus</t>
    </r>
  </si>
  <si>
    <t>Ratas</t>
  </si>
  <si>
    <t>Rotid</t>
  </si>
  <si>
    <t>Rotat</t>
  </si>
  <si>
    <t>Štakori</t>
  </si>
  <si>
    <t>Patkány</t>
  </si>
  <si>
    <t>Ratti</t>
  </si>
  <si>
    <t>Žiurkės</t>
  </si>
  <si>
    <t>Žurkas</t>
  </si>
  <si>
    <r>
      <rPr>
        <sz val="11"/>
        <rFont val="Calibri"/>
        <family val="2"/>
      </rPr>
      <t>Firien</t>
    </r>
  </si>
  <si>
    <t>Szczury</t>
  </si>
  <si>
    <t>Rato</t>
  </si>
  <si>
    <t>Șobolani</t>
  </si>
  <si>
    <t>Potkany</t>
  </si>
  <si>
    <t>Podgane</t>
  </si>
  <si>
    <r>
      <rPr>
        <sz val="11"/>
        <rFont val="Calibri"/>
        <family val="2"/>
      </rPr>
      <t>Brunråtta</t>
    </r>
  </si>
  <si>
    <t>Cobayas</t>
  </si>
  <si>
    <t>Merisead</t>
  </si>
  <si>
    <t>Marsut</t>
  </si>
  <si>
    <t>Cobayes</t>
  </si>
  <si>
    <t>Zamorci</t>
  </si>
  <si>
    <t>Tengerimalac</t>
  </si>
  <si>
    <t>Porcellini d'India</t>
  </si>
  <si>
    <t>Jūrų kiaulytės</t>
  </si>
  <si>
    <t>Jūrascūciņas</t>
  </si>
  <si>
    <r>
      <rPr>
        <sz val="11"/>
        <rFont val="Calibri"/>
        <family val="2"/>
      </rPr>
      <t>Fniek tal-Indi</t>
    </r>
  </si>
  <si>
    <t>Cavia’s</t>
  </si>
  <si>
    <t>Świnki morskie</t>
  </si>
  <si>
    <t>Cobaio</t>
  </si>
  <si>
    <t>Cobai</t>
  </si>
  <si>
    <t>Morčatá</t>
  </si>
  <si>
    <t>Morski prašički</t>
  </si>
  <si>
    <r>
      <rPr>
        <sz val="11"/>
        <rFont val="Calibri"/>
        <family val="2"/>
      </rPr>
      <t>Marsvin</t>
    </r>
  </si>
  <si>
    <t>Hámsteres (sirios)</t>
  </si>
  <si>
    <t>Hamstrid (süüria)</t>
  </si>
  <si>
    <t>Kultahamsterit</t>
  </si>
  <si>
    <t>Hamsters (syriens)</t>
  </si>
  <si>
    <t>Hrčci (sirijski)</t>
  </si>
  <si>
    <t>Szíriai aranyhörcsög</t>
  </si>
  <si>
    <t>Criceti (siriani)</t>
  </si>
  <si>
    <t>Žiurkėnai (siriniai)</t>
  </si>
  <si>
    <t>Zeltainie kāmji</t>
  </si>
  <si>
    <r>
      <rPr>
        <sz val="11"/>
        <rFont val="Calibri"/>
        <family val="2"/>
      </rPr>
      <t>Ħemsters (Sirjani)</t>
    </r>
  </si>
  <si>
    <t>Syrische goudhamsters</t>
  </si>
  <si>
    <t>Chomiki (syryjskie)</t>
  </si>
  <si>
    <t>Hámster-dourado (sírio)</t>
  </si>
  <si>
    <t>Hamsteri (sirieni)</t>
  </si>
  <si>
    <t>Škrečok sýrsky</t>
  </si>
  <si>
    <t>Sirski (zlati) hrčki</t>
  </si>
  <si>
    <r>
      <rPr>
        <sz val="11"/>
        <rFont val="Calibri"/>
        <family val="2"/>
      </rPr>
      <t>Guldhamster</t>
    </r>
  </si>
  <si>
    <t>Gullhamster</t>
  </si>
  <si>
    <t>Hámsteres enanos (chinos)</t>
  </si>
  <si>
    <t>Hamstrid (hiina)</t>
  </si>
  <si>
    <t>Kiinankääpiöhamsterit</t>
  </si>
  <si>
    <t>Hamsters (chinois)</t>
  </si>
  <si>
    <t>Hrčci (kineski)</t>
  </si>
  <si>
    <t>Kínai törpehörcsög</t>
  </si>
  <si>
    <t>Criceti (cinesi)</t>
  </si>
  <si>
    <t>Žiurkėnai (kininiai)</t>
  </si>
  <si>
    <t>Ķīnas kāmji</t>
  </si>
  <si>
    <r>
      <rPr>
        <sz val="11"/>
        <rFont val="Calibri"/>
        <family val="2"/>
      </rPr>
      <t>Ħemsters (Ċiniżi)</t>
    </r>
  </si>
  <si>
    <t>Chinese dwerghamsters</t>
  </si>
  <si>
    <t>Chomiki (chińskie)</t>
  </si>
  <si>
    <t>Hámster-chinês</t>
  </si>
  <si>
    <t>Hamsteri (chinezești)</t>
  </si>
  <si>
    <t>Škrečok čínsky</t>
  </si>
  <si>
    <t>Kitajski hrčki</t>
  </si>
  <si>
    <r>
      <rPr>
        <sz val="11"/>
        <rFont val="Calibri"/>
        <family val="2"/>
      </rPr>
      <t>Kinesisk dvärghamster</t>
    </r>
  </si>
  <si>
    <t>Gerbos de Mongolia</t>
  </si>
  <si>
    <t>Mongoolia liivahiir</t>
  </si>
  <si>
    <t>Gerbiilit</t>
  </si>
  <si>
    <t>Gerbilles de Mongolie</t>
  </si>
  <si>
    <t>Mongolski skočimiš</t>
  </si>
  <si>
    <t>Mongol futóegér</t>
  </si>
  <si>
    <t>Gerbilli della Mongolia</t>
  </si>
  <si>
    <t>Mongolinės smiltpelės</t>
  </si>
  <si>
    <t>Smilšu peles</t>
  </si>
  <si>
    <r>
      <rPr>
        <sz val="11"/>
        <rFont val="Calibri"/>
        <family val="2"/>
      </rPr>
      <t>Ġerbill tal-Mongolja</t>
    </r>
  </si>
  <si>
    <t>Mongoolse gerbils</t>
  </si>
  <si>
    <t>Myszoskoczek mongolski</t>
  </si>
  <si>
    <t>Gerbo-da-mongólia</t>
  </si>
  <si>
    <t>Gerbil mongol</t>
  </si>
  <si>
    <t>Pieskomil mongolský</t>
  </si>
  <si>
    <t>Mongolske puščavske podgane</t>
  </si>
  <si>
    <r>
      <rPr>
        <sz val="11"/>
        <rFont val="Calibri"/>
        <family val="2"/>
      </rPr>
      <t>Vanlig ökenråtta (gerbil)</t>
    </r>
  </si>
  <si>
    <t>Otros roedores</t>
  </si>
  <si>
    <t>Muud närilised</t>
  </si>
  <si>
    <t>Muut jyrsijät</t>
  </si>
  <si>
    <t>Autres rongeurs</t>
  </si>
  <si>
    <t>Drugi glodavci</t>
  </si>
  <si>
    <t>Egyéb rágcsálók</t>
  </si>
  <si>
    <t>Altri roditori</t>
  </si>
  <si>
    <t>Kiti graužikai</t>
  </si>
  <si>
    <t>Citi grauzēji</t>
  </si>
  <si>
    <r>
      <rPr>
        <sz val="11"/>
        <rFont val="Calibri"/>
        <family val="2"/>
      </rPr>
      <t>Rodituri oħra</t>
    </r>
  </si>
  <si>
    <t>Andere knaagdieren</t>
  </si>
  <si>
    <t>Inne gryzonie</t>
  </si>
  <si>
    <t>Outros roedores</t>
  </si>
  <si>
    <t>Alte rozătoare</t>
  </si>
  <si>
    <t>Iné hlodavce</t>
  </si>
  <si>
    <r>
      <rPr>
        <sz val="11"/>
        <rFont val="Calibri"/>
        <family val="2"/>
      </rPr>
      <t>Andra gnagare</t>
    </r>
  </si>
  <si>
    <t>Andre gnagere</t>
  </si>
  <si>
    <t>Conejos</t>
  </si>
  <si>
    <t>Küülikud</t>
  </si>
  <si>
    <t>Kanit</t>
  </si>
  <si>
    <t>Lapins</t>
  </si>
  <si>
    <t>Kunići</t>
  </si>
  <si>
    <t>Nyúl</t>
  </si>
  <si>
    <t>Conigli</t>
  </si>
  <si>
    <t>Triušiai</t>
  </si>
  <si>
    <t>Truši</t>
  </si>
  <si>
    <r>
      <rPr>
        <sz val="11"/>
        <rFont val="Calibri"/>
        <family val="2"/>
      </rPr>
      <t>Fniek</t>
    </r>
  </si>
  <si>
    <t>Konijnen</t>
  </si>
  <si>
    <t>Króliki</t>
  </si>
  <si>
    <t>Coelho</t>
  </si>
  <si>
    <t>Iepuri</t>
  </si>
  <si>
    <t>Králiky</t>
  </si>
  <si>
    <t>Kunci</t>
  </si>
  <si>
    <r>
      <rPr>
        <sz val="11"/>
        <rFont val="Calibri"/>
        <family val="2"/>
      </rPr>
      <t>Kanin</t>
    </r>
  </si>
  <si>
    <t>Gatos</t>
  </si>
  <si>
    <t>Kassid</t>
  </si>
  <si>
    <t>Kissat</t>
  </si>
  <si>
    <t>Chats</t>
  </si>
  <si>
    <t>Mačke</t>
  </si>
  <si>
    <t>Macska</t>
  </si>
  <si>
    <t>Gatti</t>
  </si>
  <si>
    <t>Katės</t>
  </si>
  <si>
    <t>Kaķi</t>
  </si>
  <si>
    <r>
      <rPr>
        <sz val="11"/>
        <rFont val="Calibri"/>
        <family val="2"/>
      </rPr>
      <t>Qtates</t>
    </r>
  </si>
  <si>
    <t>Katten</t>
  </si>
  <si>
    <t>Koty</t>
  </si>
  <si>
    <t>Gato</t>
  </si>
  <si>
    <t>Pisici</t>
  </si>
  <si>
    <t>Mačky</t>
  </si>
  <si>
    <r>
      <rPr>
        <sz val="11"/>
        <rFont val="Calibri"/>
        <family val="2"/>
      </rPr>
      <t>Katt</t>
    </r>
  </si>
  <si>
    <t>Katt</t>
  </si>
  <si>
    <t>Perros</t>
  </si>
  <si>
    <t>Koerad</t>
  </si>
  <si>
    <t>Koirat</t>
  </si>
  <si>
    <t>Chiens</t>
  </si>
  <si>
    <t>Psi</t>
  </si>
  <si>
    <t>Kutya</t>
  </si>
  <si>
    <t>Cani</t>
  </si>
  <si>
    <t>Šunys</t>
  </si>
  <si>
    <t>Suņi</t>
  </si>
  <si>
    <r>
      <rPr>
        <sz val="11"/>
        <rFont val="Calibri"/>
        <family val="2"/>
      </rPr>
      <t>Klieb</t>
    </r>
  </si>
  <si>
    <t>Honden</t>
  </si>
  <si>
    <t>Psy</t>
  </si>
  <si>
    <t>Cão</t>
  </si>
  <si>
    <t>Câini</t>
  </si>
  <si>
    <r>
      <rPr>
        <sz val="11"/>
        <rFont val="Calibri"/>
        <family val="2"/>
      </rPr>
      <t>Hund</t>
    </r>
  </si>
  <si>
    <t>Hurones</t>
  </si>
  <si>
    <t>Valgetuhkrud</t>
  </si>
  <si>
    <t>Hillerit ja fretit</t>
  </si>
  <si>
    <t>Furets</t>
  </si>
  <si>
    <t>Pitome vretice</t>
  </si>
  <si>
    <t>Vadászgörény</t>
  </si>
  <si>
    <t>Furetti</t>
  </si>
  <si>
    <t>Šeškai</t>
  </si>
  <si>
    <t>Mājas seski</t>
  </si>
  <si>
    <r>
      <rPr>
        <sz val="11"/>
        <rFont val="Calibri"/>
        <family val="2"/>
      </rPr>
      <t>Nemsijiet</t>
    </r>
  </si>
  <si>
    <t>Fretten</t>
  </si>
  <si>
    <t>Fretki</t>
  </si>
  <si>
    <t>Furão</t>
  </si>
  <si>
    <t>Dihori</t>
  </si>
  <si>
    <t>Fretky</t>
  </si>
  <si>
    <t>Beli dihurji</t>
  </si>
  <si>
    <r>
      <rPr>
        <sz val="11"/>
        <rFont val="Calibri"/>
        <family val="2"/>
      </rPr>
      <t>Iller</t>
    </r>
  </si>
  <si>
    <t>Ilder</t>
  </si>
  <si>
    <t>Otros carnívoros</t>
  </si>
  <si>
    <t>Muud kiskjalised</t>
  </si>
  <si>
    <t>Muut lihansyöjät</t>
  </si>
  <si>
    <t>Autres carnivores</t>
  </si>
  <si>
    <t>Drugi mesožderi</t>
  </si>
  <si>
    <t>Egyéb ragadozók</t>
  </si>
  <si>
    <t>Altri carnivori</t>
  </si>
  <si>
    <t>Kiti plėšrūnai</t>
  </si>
  <si>
    <t>Citi gaļēdāji</t>
  </si>
  <si>
    <r>
      <rPr>
        <sz val="11"/>
        <rFont val="Calibri"/>
        <family val="2"/>
      </rPr>
      <t>Karnivori oħrajn</t>
    </r>
  </si>
  <si>
    <t>Andere roofdieren</t>
  </si>
  <si>
    <t>Inne zwierzęta drapieżne</t>
  </si>
  <si>
    <t>Outros carnívoros</t>
  </si>
  <si>
    <t>Alte carnivore</t>
  </si>
  <si>
    <t>Iné mäsožravce</t>
  </si>
  <si>
    <t>Druge mesojede živali</t>
  </si>
  <si>
    <r>
      <rPr>
        <sz val="11"/>
        <rFont val="Calibri"/>
        <family val="2"/>
      </rPr>
      <t>Andra rovdjur</t>
    </r>
  </si>
  <si>
    <t>Andre kjøttetere</t>
  </si>
  <si>
    <t>Caballos, burros y sus cruces</t>
  </si>
  <si>
    <t>Hobused, eeslid ja ristandid</t>
  </si>
  <si>
    <t>Hevoset, aasit ja niiden risteymät</t>
  </si>
  <si>
    <t>Chevaux, ânes et croisements</t>
  </si>
  <si>
    <t>Konji, magarci i križanci</t>
  </si>
  <si>
    <t>Ló, szamár, öszvér</t>
  </si>
  <si>
    <t>Cavalli, asini e ibridi</t>
  </si>
  <si>
    <t>Arkliai, asilai ir mišrūnai</t>
  </si>
  <si>
    <t>Zirgi, ēzeļi un to krustojumi</t>
  </si>
  <si>
    <r>
      <rPr>
        <sz val="11"/>
        <rFont val="Calibri"/>
        <family val="2"/>
      </rPr>
      <t>Żwiemel, ħmir u razez imħallta</t>
    </r>
  </si>
  <si>
    <t>Paarden, ezels en kruisingen daarvan</t>
  </si>
  <si>
    <t>Konie, osły i ich mieszańce</t>
  </si>
  <si>
    <t>Cavalo, burro e híbridos</t>
  </si>
  <si>
    <t>Cai, măgari și hibrizi</t>
  </si>
  <si>
    <t>Kone, somáre a ich krížence</t>
  </si>
  <si>
    <t>Konji, osli in križanci</t>
  </si>
  <si>
    <r>
      <rPr>
        <sz val="11"/>
        <rFont val="Calibri"/>
        <family val="2"/>
      </rPr>
      <t>Hästar, åsnor och korsningar</t>
    </r>
  </si>
  <si>
    <t>Hest, esel og krysningsavkom</t>
  </si>
  <si>
    <t>Cerdos</t>
  </si>
  <si>
    <t>Sead</t>
  </si>
  <si>
    <t>Siat</t>
  </si>
  <si>
    <t>Porcs</t>
  </si>
  <si>
    <t>Svinje</t>
  </si>
  <si>
    <t>Sertés</t>
  </si>
  <si>
    <t>Suini</t>
  </si>
  <si>
    <t>Kiaulės</t>
  </si>
  <si>
    <t>Cūkas</t>
  </si>
  <si>
    <r>
      <rPr>
        <sz val="11"/>
        <rFont val="Calibri"/>
        <family val="2"/>
      </rPr>
      <t>Ħnieżer</t>
    </r>
  </si>
  <si>
    <t>Varkens</t>
  </si>
  <si>
    <t>Świnie</t>
  </si>
  <si>
    <t>Porco</t>
  </si>
  <si>
    <t>Porcine</t>
  </si>
  <si>
    <t>Ošípané</t>
  </si>
  <si>
    <t>Prašiči</t>
  </si>
  <si>
    <r>
      <rPr>
        <sz val="11"/>
        <rFont val="Calibri"/>
        <family val="2"/>
      </rPr>
      <t>Gris</t>
    </r>
  </si>
  <si>
    <t>Gris</t>
  </si>
  <si>
    <t>Cabras</t>
  </si>
  <si>
    <t>Kitsed</t>
  </si>
  <si>
    <t>Vuohet</t>
  </si>
  <si>
    <t>Caprins</t>
  </si>
  <si>
    <t>Koze</t>
  </si>
  <si>
    <t>Kecske</t>
  </si>
  <si>
    <t>Capre</t>
  </si>
  <si>
    <t>Ožkos</t>
  </si>
  <si>
    <t>Kazas</t>
  </si>
  <si>
    <r>
      <rPr>
        <sz val="11"/>
        <rFont val="Calibri"/>
        <family val="2"/>
      </rPr>
      <t>Mogħoż</t>
    </r>
  </si>
  <si>
    <t>Geiten</t>
  </si>
  <si>
    <t>Kozy</t>
  </si>
  <si>
    <t>Caprinos</t>
  </si>
  <si>
    <t>Caprine</t>
  </si>
  <si>
    <r>
      <rPr>
        <sz val="11"/>
        <rFont val="Calibri"/>
        <family val="2"/>
      </rPr>
      <t>Get</t>
    </r>
  </si>
  <si>
    <t>Geit</t>
  </si>
  <si>
    <t>Ovejas</t>
  </si>
  <si>
    <t>Lambad</t>
  </si>
  <si>
    <t>Lampaat</t>
  </si>
  <si>
    <t>Ovins</t>
  </si>
  <si>
    <t>Ovce</t>
  </si>
  <si>
    <t>Juh</t>
  </si>
  <si>
    <t>Pecore</t>
  </si>
  <si>
    <t>Avys</t>
  </si>
  <si>
    <t>Aitas</t>
  </si>
  <si>
    <r>
      <rPr>
        <sz val="11"/>
        <rFont val="Calibri"/>
        <family val="2"/>
      </rPr>
      <t>Nagħaġ</t>
    </r>
  </si>
  <si>
    <t>Schapen</t>
  </si>
  <si>
    <t>Owce</t>
  </si>
  <si>
    <t>Ovinos</t>
  </si>
  <si>
    <t>Ovine</t>
  </si>
  <si>
    <r>
      <rPr>
        <sz val="11"/>
        <rFont val="Calibri"/>
        <family val="2"/>
      </rPr>
      <t>Får</t>
    </r>
  </si>
  <si>
    <t>Sau</t>
  </si>
  <si>
    <t>Bovinos</t>
  </si>
  <si>
    <t>Veised</t>
  </si>
  <si>
    <t>Nautaeläimet</t>
  </si>
  <si>
    <t>Bovins</t>
  </si>
  <si>
    <t>Goveda</t>
  </si>
  <si>
    <t>Szarvasmarha</t>
  </si>
  <si>
    <t>Bovini</t>
  </si>
  <si>
    <t>Galvijai</t>
  </si>
  <si>
    <t>Liellopi</t>
  </si>
  <si>
    <r>
      <rPr>
        <sz val="11"/>
        <rFont val="Calibri"/>
        <family val="2"/>
      </rPr>
      <t>Frat</t>
    </r>
  </si>
  <si>
    <t>Runderen</t>
  </si>
  <si>
    <t>Bydło</t>
  </si>
  <si>
    <t>Bovine</t>
  </si>
  <si>
    <t>Hovädzí dobytok</t>
  </si>
  <si>
    <t>Govedo</t>
  </si>
  <si>
    <r>
      <rPr>
        <sz val="11"/>
        <rFont val="Calibri"/>
        <family val="2"/>
      </rPr>
      <t>Nötkreatur</t>
    </r>
  </si>
  <si>
    <t>Storfe</t>
  </si>
  <si>
    <t>Prosimios</t>
  </si>
  <si>
    <t>Poolahvilised</t>
  </si>
  <si>
    <t>Puoliapinat</t>
  </si>
  <si>
    <t>Prosimiens</t>
  </si>
  <si>
    <t>Polumajmuni</t>
  </si>
  <si>
    <t>Félmajmok</t>
  </si>
  <si>
    <t>Proscimmie</t>
  </si>
  <si>
    <t>Pusbeždžionės</t>
  </si>
  <si>
    <t>Puspērtiķi</t>
  </si>
  <si>
    <r>
      <rPr>
        <sz val="11"/>
        <rFont val="Calibri"/>
        <family val="2"/>
      </rPr>
      <t>Prosimiiformi</t>
    </r>
  </si>
  <si>
    <t>Halfapen</t>
  </si>
  <si>
    <t>Małpiatki</t>
  </si>
  <si>
    <t>Prossímios</t>
  </si>
  <si>
    <t>Prosimieni</t>
  </si>
  <si>
    <t>Poloopice</t>
  </si>
  <si>
    <t>Prosimiji</t>
  </si>
  <si>
    <r>
      <rPr>
        <sz val="11"/>
        <rFont val="Calibri"/>
        <family val="2"/>
      </rPr>
      <t>Halvapor</t>
    </r>
  </si>
  <si>
    <r>
      <t>Halvaper (</t>
    </r>
    <r>
      <rPr>
        <i/>
        <sz val="11"/>
        <rFont val="Calibri"/>
        <family val="2"/>
        <scheme val="minor"/>
      </rPr>
      <t>Promisia</t>
    </r>
    <r>
      <rPr>
        <sz val="11"/>
        <rFont val="Calibri"/>
        <family val="2"/>
        <scheme val="minor"/>
      </rPr>
      <t>)</t>
    </r>
  </si>
  <si>
    <t>Titíes y tamarinos</t>
  </si>
  <si>
    <t>Marmosetid ja tamariinid</t>
  </si>
  <si>
    <t>Marmosetit ja tamariinit</t>
  </si>
  <si>
    <t>Ouistitis et tamarins</t>
  </si>
  <si>
    <t>Marmozeti i tamarini</t>
  </si>
  <si>
    <t>Selyemmajom és oroszlánmajom</t>
  </si>
  <si>
    <t>Uistitì e tamarini</t>
  </si>
  <si>
    <t>Marmozetės ir tamarinai</t>
  </si>
  <si>
    <t>Kalitriksi un tamarīni</t>
  </si>
  <si>
    <r>
      <rPr>
        <sz val="11"/>
        <rFont val="Calibri"/>
        <family val="2"/>
      </rPr>
      <t>Marmosetti u tamarini</t>
    </r>
  </si>
  <si>
    <t>Klauwaapjes</t>
  </si>
  <si>
    <t>Marmozety i tamaryny</t>
  </si>
  <si>
    <t>Saguis</t>
  </si>
  <si>
    <t>Marmoseți și tamarini</t>
  </si>
  <si>
    <t>Opice čeľade kosmáčovité</t>
  </si>
  <si>
    <t>Marmozetke in tamarinke</t>
  </si>
  <si>
    <r>
      <rPr>
        <sz val="11"/>
        <rFont val="Calibri"/>
        <family val="2"/>
      </rPr>
      <t>Silkesapor och tamariner</t>
    </r>
  </si>
  <si>
    <t>Silkeaper og tamariner</t>
  </si>
  <si>
    <t>Macacos cangrejeros</t>
  </si>
  <si>
    <t>Jaava makaak</t>
  </si>
  <si>
    <t>Jaavanmakaki</t>
  </si>
  <si>
    <t>Singes cynomolgus</t>
  </si>
  <si>
    <t>Javanski makaki</t>
  </si>
  <si>
    <t>Közönséges makákó</t>
  </si>
  <si>
    <t>Macachi di Giava</t>
  </si>
  <si>
    <t>Krabaėdės makakos</t>
  </si>
  <si>
    <t>Garastes makaki</t>
  </si>
  <si>
    <r>
      <rPr>
        <sz val="11"/>
        <rFont val="Calibri"/>
        <family val="2"/>
      </rPr>
      <t>Xadina Cynomolgus</t>
    </r>
  </si>
  <si>
    <t>Java-apen</t>
  </si>
  <si>
    <t>Makak jawajski</t>
  </si>
  <si>
    <t>Macaco-caranguejeiro</t>
  </si>
  <si>
    <t>Maimuțe cynomolgus</t>
  </si>
  <si>
    <t>Makak jávsky</t>
  </si>
  <si>
    <t>Javanski makak</t>
  </si>
  <si>
    <r>
      <rPr>
        <sz val="11"/>
        <rFont val="Calibri"/>
        <family val="2"/>
      </rPr>
      <t>Krabbmakak</t>
    </r>
  </si>
  <si>
    <t>Krabbemakak</t>
  </si>
  <si>
    <t>Macacos Rhesus</t>
  </si>
  <si>
    <t>Reesusmakaak</t>
  </si>
  <si>
    <t>Reesusapina</t>
  </si>
  <si>
    <t>Singes rhésus</t>
  </si>
  <si>
    <t>Rezus makaki</t>
  </si>
  <si>
    <t>Rhesusmajom</t>
  </si>
  <si>
    <t>Macachi resi</t>
  </si>
  <si>
    <t>Rezusai</t>
  </si>
  <si>
    <t>Rēzus makaki</t>
  </si>
  <si>
    <r>
      <rPr>
        <sz val="11"/>
        <rFont val="Calibri"/>
        <family val="2"/>
      </rPr>
      <t>Xadina Rhesus</t>
    </r>
  </si>
  <si>
    <t>Rhesusapen</t>
  </si>
  <si>
    <t>Makak rezus</t>
  </si>
  <si>
    <t>Macaco-rhesus</t>
  </si>
  <si>
    <t>Maimuțe rhesus</t>
  </si>
  <si>
    <t>Makak rézus</t>
  </si>
  <si>
    <t>Rezus</t>
  </si>
  <si>
    <r>
      <rPr>
        <sz val="11"/>
        <rFont val="Calibri"/>
        <family val="2"/>
      </rPr>
      <t>Rhesusapa</t>
    </r>
  </si>
  <si>
    <t>Rhesusape</t>
  </si>
  <si>
    <t>Macacos verdes (Chlorocebus spp.)</t>
  </si>
  <si>
    <r>
      <t>Pärdikud (</t>
    </r>
    <r>
      <rPr>
        <i/>
        <sz val="11"/>
        <rFont val="Calibri"/>
        <family val="2"/>
        <scheme val="minor"/>
      </rPr>
      <t>Chlorocebus</t>
    </r>
    <r>
      <rPr>
        <sz val="11"/>
        <rFont val="Calibri"/>
        <family val="2"/>
        <scheme val="minor"/>
      </rPr>
      <t xml:space="preserve"> spp.)</t>
    </r>
  </si>
  <si>
    <t>Vervetit (Chlorocebus spp.)</t>
  </si>
  <si>
    <t>Vervet majmuni (Chlorocebus spp.)</t>
  </si>
  <si>
    <t>Cerkófmajom (Chlorocebus spp.)</t>
  </si>
  <si>
    <r>
      <t>Cercopitechi (</t>
    </r>
    <r>
      <rPr>
        <i/>
        <sz val="11"/>
        <rFont val="Calibri"/>
        <family val="2"/>
        <scheme val="minor"/>
      </rPr>
      <t>Chlorocebus spp.</t>
    </r>
    <r>
      <rPr>
        <sz val="11"/>
        <rFont val="Calibri"/>
        <family val="2"/>
        <scheme val="minor"/>
      </rPr>
      <t>)</t>
    </r>
  </si>
  <si>
    <r>
      <t>Markatos (</t>
    </r>
    <r>
      <rPr>
        <i/>
        <sz val="11"/>
        <rFont val="Calibri"/>
        <family val="2"/>
        <scheme val="minor"/>
      </rPr>
      <t>Chlorocebus spp.</t>
    </r>
    <r>
      <rPr>
        <sz val="11"/>
        <rFont val="Calibri"/>
        <family val="2"/>
        <scheme val="minor"/>
      </rPr>
      <t>)</t>
    </r>
  </si>
  <si>
    <r>
      <t>Zaļie mērkaķi (</t>
    </r>
    <r>
      <rPr>
        <i/>
        <sz val="11"/>
        <rFont val="Calibri"/>
        <family val="2"/>
        <scheme val="minor"/>
      </rPr>
      <t>Chlorocebus</t>
    </r>
    <r>
      <rPr>
        <sz val="11"/>
        <rFont val="Calibri"/>
        <family val="2"/>
        <scheme val="minor"/>
      </rPr>
      <t xml:space="preserve"> spp.)</t>
    </r>
  </si>
  <si>
    <r>
      <rPr>
        <sz val="11"/>
        <rFont val="Calibri"/>
        <family val="2"/>
      </rPr>
      <t>Vervetti (Chlorocebus spp.)</t>
    </r>
  </si>
  <si>
    <r>
      <t>Meerkatten (</t>
    </r>
    <r>
      <rPr>
        <i/>
        <sz val="11"/>
        <rFont val="Calibri"/>
        <family val="2"/>
        <scheme val="minor"/>
      </rPr>
      <t>Chlorocebus</t>
    </r>
    <r>
      <rPr>
        <sz val="11"/>
        <rFont val="Calibri"/>
        <family val="2"/>
        <scheme val="minor"/>
      </rPr>
      <t xml:space="preserve"> spp.)</t>
    </r>
  </si>
  <si>
    <t>Koczkodany (Chlorocebus spp.)</t>
  </si>
  <si>
    <r>
      <t xml:space="preserve">Macacos </t>
    </r>
    <r>
      <rPr>
        <i/>
        <sz val="11"/>
        <rFont val="Calibri"/>
        <family val="2"/>
        <scheme val="minor"/>
      </rPr>
      <t>Chlorocebus</t>
    </r>
    <r>
      <rPr>
        <sz val="11"/>
        <rFont val="Calibri"/>
        <family val="2"/>
        <scheme val="minor"/>
      </rPr>
      <t xml:space="preserve"> spp.</t>
    </r>
  </si>
  <si>
    <r>
      <t>Maimuțe verzi africane (</t>
    </r>
    <r>
      <rPr>
        <i/>
        <sz val="11"/>
        <rFont val="Calibri"/>
        <family val="2"/>
        <scheme val="minor"/>
      </rPr>
      <t>Chlorocebus</t>
    </r>
    <r>
      <rPr>
        <sz val="11"/>
        <rFont val="Calibri"/>
        <family val="2"/>
        <scheme val="minor"/>
      </rPr>
      <t xml:space="preserve"> spp.)</t>
    </r>
  </si>
  <si>
    <t>Mačiaky</t>
  </si>
  <si>
    <r>
      <t>Zamorske mačke (</t>
    </r>
    <r>
      <rPr>
        <i/>
        <sz val="11"/>
        <rFont val="Calibri"/>
        <family val="2"/>
        <scheme val="minor"/>
      </rPr>
      <t>Chlorocebus</t>
    </r>
    <r>
      <rPr>
        <sz val="11"/>
        <rFont val="Calibri"/>
        <family val="2"/>
        <scheme val="minor"/>
      </rPr>
      <t xml:space="preserve"> spp.)</t>
    </r>
  </si>
  <si>
    <r>
      <rPr>
        <sz val="11"/>
        <rFont val="Calibri"/>
        <family val="2"/>
      </rPr>
      <t>Gröna markattor (</t>
    </r>
    <r>
      <rPr>
        <i/>
        <sz val="11"/>
        <rFont val="Calibri"/>
        <family val="2"/>
      </rPr>
      <t>Chlorocebus</t>
    </r>
    <r>
      <rPr>
        <sz val="11"/>
        <rFont val="Calibri"/>
        <family val="2"/>
      </rPr>
      <t xml:space="preserve"> spp.)</t>
    </r>
  </si>
  <si>
    <r>
      <t>Vervetaper (</t>
    </r>
    <r>
      <rPr>
        <i/>
        <sz val="11"/>
        <rFont val="Calibri"/>
        <family val="2"/>
        <scheme val="minor"/>
      </rPr>
      <t>Chlorocebus spp</t>
    </r>
    <r>
      <rPr>
        <sz val="11"/>
        <rFont val="Calibri"/>
        <family val="2"/>
        <scheme val="minor"/>
      </rPr>
      <t>.)</t>
    </r>
  </si>
  <si>
    <t>Babuinos (Papio spp.)</t>
  </si>
  <si>
    <r>
      <t>Paavianid (</t>
    </r>
    <r>
      <rPr>
        <i/>
        <sz val="11"/>
        <rFont val="Calibri"/>
        <family val="2"/>
        <scheme val="minor"/>
      </rPr>
      <t>Papio</t>
    </r>
    <r>
      <rPr>
        <sz val="11"/>
        <rFont val="Calibri"/>
        <family val="2"/>
        <scheme val="minor"/>
      </rPr>
      <t xml:space="preserve"> spp.)</t>
    </r>
  </si>
  <si>
    <t>Paviaanit (Papio spp.)</t>
  </si>
  <si>
    <t>Babouins (Papio spp.)</t>
  </si>
  <si>
    <t>Pavijani (Papio spp.)</t>
  </si>
  <si>
    <t>Pávián (Papio spp.)</t>
  </si>
  <si>
    <r>
      <t>Babbuini (</t>
    </r>
    <r>
      <rPr>
        <i/>
        <sz val="11"/>
        <rFont val="Calibri"/>
        <family val="2"/>
        <scheme val="minor"/>
      </rPr>
      <t>Papio spp.</t>
    </r>
    <r>
      <rPr>
        <sz val="11"/>
        <rFont val="Calibri"/>
        <family val="2"/>
        <scheme val="minor"/>
      </rPr>
      <t>)</t>
    </r>
  </si>
  <si>
    <r>
      <t>Babuinai (</t>
    </r>
    <r>
      <rPr>
        <i/>
        <sz val="11"/>
        <rFont val="Calibri"/>
        <family val="2"/>
        <scheme val="minor"/>
      </rPr>
      <t>Papio spp.</t>
    </r>
    <r>
      <rPr>
        <sz val="11"/>
        <rFont val="Calibri"/>
        <family val="2"/>
        <scheme val="minor"/>
      </rPr>
      <t>)</t>
    </r>
  </si>
  <si>
    <r>
      <t>Paviāni (</t>
    </r>
    <r>
      <rPr>
        <i/>
        <sz val="11"/>
        <rFont val="Calibri"/>
        <family val="2"/>
        <scheme val="minor"/>
      </rPr>
      <t>Papio</t>
    </r>
    <r>
      <rPr>
        <sz val="11"/>
        <rFont val="Calibri"/>
        <family val="2"/>
        <scheme val="minor"/>
      </rPr>
      <t xml:space="preserve"> spp.)</t>
    </r>
  </si>
  <si>
    <r>
      <rPr>
        <sz val="11"/>
        <rFont val="Calibri"/>
        <family val="2"/>
      </rPr>
      <t>Babwini (Papio spp.)</t>
    </r>
  </si>
  <si>
    <r>
      <t>Bavianen (</t>
    </r>
    <r>
      <rPr>
        <i/>
        <sz val="11"/>
        <rFont val="Calibri"/>
        <family val="2"/>
        <scheme val="minor"/>
      </rPr>
      <t>Papio</t>
    </r>
    <r>
      <rPr>
        <sz val="11"/>
        <rFont val="Calibri"/>
        <family val="2"/>
        <scheme val="minor"/>
      </rPr>
      <t xml:space="preserve"> spp.)</t>
    </r>
  </si>
  <si>
    <t>Pawiany (Papio spp.)</t>
  </si>
  <si>
    <r>
      <t>Babuínos (</t>
    </r>
    <r>
      <rPr>
        <i/>
        <sz val="11"/>
        <rFont val="Calibri"/>
        <family val="2"/>
        <scheme val="minor"/>
      </rPr>
      <t>Papio</t>
    </r>
    <r>
      <rPr>
        <sz val="11"/>
        <rFont val="Calibri"/>
        <family val="2"/>
        <scheme val="minor"/>
      </rPr>
      <t xml:space="preserve"> spp.)</t>
    </r>
  </si>
  <si>
    <r>
      <t>Babuini (</t>
    </r>
    <r>
      <rPr>
        <i/>
        <sz val="11"/>
        <rFont val="Calibri"/>
        <family val="2"/>
        <scheme val="minor"/>
      </rPr>
      <t>Papio</t>
    </r>
    <r>
      <rPr>
        <sz val="11"/>
        <rFont val="Calibri"/>
        <family val="2"/>
        <scheme val="minor"/>
      </rPr>
      <t xml:space="preserve"> spp.)</t>
    </r>
  </si>
  <si>
    <t>Paviány (Papio spp.)</t>
  </si>
  <si>
    <r>
      <t>Pavijani (</t>
    </r>
    <r>
      <rPr>
        <i/>
        <sz val="11"/>
        <rFont val="Calibri"/>
        <family val="2"/>
        <scheme val="minor"/>
      </rPr>
      <t>Papio</t>
    </r>
    <r>
      <rPr>
        <sz val="11"/>
        <rFont val="Calibri"/>
        <family val="2"/>
        <scheme val="minor"/>
      </rPr>
      <t xml:space="preserve"> spp.)</t>
    </r>
  </si>
  <si>
    <r>
      <rPr>
        <sz val="11"/>
        <rFont val="Calibri"/>
        <family val="2"/>
      </rPr>
      <t>Babianer (</t>
    </r>
    <r>
      <rPr>
        <i/>
        <sz val="11"/>
        <rFont val="Calibri"/>
        <family val="2"/>
      </rPr>
      <t>Papio</t>
    </r>
    <r>
      <rPr>
        <sz val="11"/>
        <rFont val="Calibri"/>
        <family val="2"/>
      </rPr>
      <t xml:space="preserve"> spp.)</t>
    </r>
  </si>
  <si>
    <r>
      <t>Bavianer (</t>
    </r>
    <r>
      <rPr>
        <i/>
        <sz val="11"/>
        <rFont val="Calibri"/>
        <family val="2"/>
        <scheme val="minor"/>
      </rPr>
      <t>Papio spp</t>
    </r>
    <r>
      <rPr>
        <sz val="11"/>
        <rFont val="Calibri"/>
        <family val="2"/>
        <scheme val="minor"/>
      </rPr>
      <t>.)</t>
    </r>
  </si>
  <si>
    <t>Saimiris dorsirrojos</t>
  </si>
  <si>
    <t>Saimirid</t>
  </si>
  <si>
    <t>Oravasaimiri</t>
  </si>
  <si>
    <t>Saïmiris</t>
  </si>
  <si>
    <t>Vjeveričji majmun</t>
  </si>
  <si>
    <t>Mókusmajom</t>
  </si>
  <si>
    <t>Scimmie scoiattolo</t>
  </si>
  <si>
    <t>Saimiriai</t>
  </si>
  <si>
    <t>Vāverpērtiķi (saimiri)</t>
  </si>
  <si>
    <r>
      <rPr>
        <sz val="11"/>
        <rFont val="Calibri"/>
        <family val="2"/>
      </rPr>
      <t>Xadina skojjattlu</t>
    </r>
  </si>
  <si>
    <t>Doodshoofdaapjes</t>
  </si>
  <si>
    <t>Sajmiri wiewiórcza</t>
  </si>
  <si>
    <t>Macaco-de-cheiro</t>
  </si>
  <si>
    <t>Maimuțe veverițe</t>
  </si>
  <si>
    <t>Saimiri vevericovitý</t>
  </si>
  <si>
    <t>Veveričje opice</t>
  </si>
  <si>
    <r>
      <rPr>
        <sz val="11"/>
        <rFont val="Calibri"/>
        <family val="2"/>
      </rPr>
      <t>Dödskalleapor</t>
    </r>
  </si>
  <si>
    <t>Ekornape</t>
  </si>
  <si>
    <t>Otras especies de monos del Viejo Mundo</t>
  </si>
  <si>
    <t>Muud Vana Maailma ahvide liigid</t>
  </si>
  <si>
    <t>Muut vanhan maailman apinalajit</t>
  </si>
  <si>
    <t>Autres espèces de singes de l’Ancien monde</t>
  </si>
  <si>
    <t>Druge vrste majmuna Starog svijeta</t>
  </si>
  <si>
    <t>Az óvilági majmok egyéb fajai</t>
  </si>
  <si>
    <t>Altre specie di scimmie del vecchio mondo</t>
  </si>
  <si>
    <t>Kitos šunbeždžionių rūšys</t>
  </si>
  <si>
    <t>Citas Vecās pasaules pērtiķu sugas</t>
  </si>
  <si>
    <r>
      <rPr>
        <sz val="11"/>
        <rFont val="Calibri"/>
        <family val="2"/>
      </rPr>
      <t>Speċijiet oħra ta’ xadini tad-Dinja l-Antika</t>
    </r>
  </si>
  <si>
    <t xml:space="preserve">Andere soorten breedneusapen </t>
  </si>
  <si>
    <t>Pozostałe gatunki małp wąskonosych</t>
  </si>
  <si>
    <t>Outras espécies de macacos do Velho Mundo (Cercopithecoidea)</t>
  </si>
  <si>
    <t xml:space="preserve">Alte specii de cercopitecide </t>
  </si>
  <si>
    <t>Iné druhy úzkonosých opíc</t>
  </si>
  <si>
    <t>Druge vrste opic starega sveta</t>
  </si>
  <si>
    <r>
      <rPr>
        <sz val="11"/>
        <rFont val="Calibri"/>
        <family val="2"/>
      </rPr>
      <t>Andra arter av östapor (smalnäsapor)</t>
    </r>
  </si>
  <si>
    <t>Andre østapearter</t>
  </si>
  <si>
    <t>Otras especies de monos del Nuevo Mundo</t>
  </si>
  <si>
    <t>Muud Uue Maailma ahvide liigid</t>
  </si>
  <si>
    <t xml:space="preserve">Muut uuden maailman apinalajit </t>
  </si>
  <si>
    <t>Autres espèces de singes du Nouveau Monde</t>
  </si>
  <si>
    <t>Druge vrste majmuna Novog svijeta</t>
  </si>
  <si>
    <t>Az újvilági majmok egyéb fajai</t>
  </si>
  <si>
    <t>Altre specie di scimmie del nuovo mondo</t>
  </si>
  <si>
    <t>Kitos plačianosių beždžionių rūšys</t>
  </si>
  <si>
    <t>Citas Jaunās pasaules pērtiķu sugas</t>
  </si>
  <si>
    <r>
      <rPr>
        <sz val="11"/>
        <rFont val="Calibri"/>
        <family val="2"/>
      </rPr>
      <t>Speċijiet oħra ta’ xadini tad-Dinja l-Ġdida</t>
    </r>
  </si>
  <si>
    <t>Andere soorten smalneusapen</t>
  </si>
  <si>
    <t>Pozostałe gatunki małp szerokonosych</t>
  </si>
  <si>
    <t>Outras espécies de macacos do Novo Mundo (Ceboidea)</t>
  </si>
  <si>
    <r>
      <t xml:space="preserve">Alte specii de </t>
    </r>
    <r>
      <rPr>
        <i/>
        <sz val="11"/>
        <rFont val="Calibri"/>
        <family val="2"/>
        <scheme val="minor"/>
      </rPr>
      <t>Cebidae</t>
    </r>
    <r>
      <rPr>
        <sz val="11"/>
        <rFont val="Calibri"/>
        <family val="2"/>
        <scheme val="minor"/>
      </rPr>
      <t xml:space="preserve"> </t>
    </r>
  </si>
  <si>
    <t>Iné druhy ploskonosých opíc</t>
  </si>
  <si>
    <t>Druge vrste opic novega sveta</t>
  </si>
  <si>
    <r>
      <rPr>
        <sz val="11"/>
        <rFont val="Calibri"/>
        <family val="2"/>
      </rPr>
      <t>Andra arter av västapor (brednäsapor)</t>
    </r>
  </si>
  <si>
    <t>Andre vestapearter</t>
  </si>
  <si>
    <t>Simios antropoides</t>
  </si>
  <si>
    <t>Ahvid</t>
  </si>
  <si>
    <t>Apinat</t>
  </si>
  <si>
    <t>Singes anthropoïdes</t>
  </si>
  <si>
    <t>Čovjekoliki majmuni</t>
  </si>
  <si>
    <t>Emberszabású majmok</t>
  </si>
  <si>
    <t>Scimmie antropomorfe</t>
  </si>
  <si>
    <t>Žmogbeždžionės</t>
  </si>
  <si>
    <t>Cilvēkpērtiķi</t>
  </si>
  <si>
    <r>
      <rPr>
        <sz val="11"/>
        <rFont val="Calibri"/>
        <family val="2"/>
      </rPr>
      <t>Xadini (Apes)</t>
    </r>
  </si>
  <si>
    <t>Mensapen</t>
  </si>
  <si>
    <t>Małpy człekokształtne</t>
  </si>
  <si>
    <t>Antropóides</t>
  </si>
  <si>
    <t>Maimuțe</t>
  </si>
  <si>
    <t>Ľudoopy</t>
  </si>
  <si>
    <t>Opice</t>
  </si>
  <si>
    <r>
      <rPr>
        <sz val="11"/>
        <rFont val="Calibri"/>
        <family val="2"/>
      </rPr>
      <t>Människoartade primater (människoapor)</t>
    </r>
  </si>
  <si>
    <t>Aper</t>
  </si>
  <si>
    <t>Otros mamíferos</t>
  </si>
  <si>
    <t>Muud imetajad</t>
  </si>
  <si>
    <t>Muut nisäkkäät</t>
  </si>
  <si>
    <t>Autres mammifères</t>
  </si>
  <si>
    <t>Drugi sisavci</t>
  </si>
  <si>
    <t>Egyéb emlősök</t>
  </si>
  <si>
    <t>Altri mammiferi</t>
  </si>
  <si>
    <t>Kiti žinduoliai</t>
  </si>
  <si>
    <t>Citi zīdītāji</t>
  </si>
  <si>
    <r>
      <rPr>
        <sz val="11"/>
        <rFont val="Calibri"/>
        <family val="2"/>
      </rPr>
      <t>Mammiferi oħrajn</t>
    </r>
  </si>
  <si>
    <t>Andere zoogdieren</t>
  </si>
  <si>
    <t>Inne ssaki</t>
  </si>
  <si>
    <t>Outros mamíferos</t>
  </si>
  <si>
    <t>Alte mamifere</t>
  </si>
  <si>
    <t>Iné cicavce</t>
  </si>
  <si>
    <t>Drugi sesalci</t>
  </si>
  <si>
    <r>
      <rPr>
        <sz val="11"/>
        <rFont val="Calibri"/>
        <family val="2"/>
      </rPr>
      <t>Andra däggdjur</t>
    </r>
  </si>
  <si>
    <t>Aves de corral</t>
  </si>
  <si>
    <t>Kodukanad</t>
  </si>
  <si>
    <t>Kotieläimenä pidettävät kanalinnut</t>
  </si>
  <si>
    <t>Poules domestiques</t>
  </si>
  <si>
    <t>Domaća kokoš</t>
  </si>
  <si>
    <t>Házi tyúk</t>
  </si>
  <si>
    <t>Pollame domestico</t>
  </si>
  <si>
    <t>Naminės vištos</t>
  </si>
  <si>
    <t>Mājas vistas</t>
  </si>
  <si>
    <r>
      <rPr>
        <sz val="11"/>
        <rFont val="Calibri"/>
        <family val="2"/>
      </rPr>
      <t>Tjur domestiċi</t>
    </r>
  </si>
  <si>
    <t>Huishoenders</t>
  </si>
  <si>
    <t>Kura domowa</t>
  </si>
  <si>
    <t>Galinha</t>
  </si>
  <si>
    <t>Păsări de curte</t>
  </si>
  <si>
    <t>Kura domáca</t>
  </si>
  <si>
    <t>Domača kokoš</t>
  </si>
  <si>
    <r>
      <rPr>
        <sz val="11"/>
        <rFont val="Calibri"/>
        <family val="2"/>
      </rPr>
      <t>Tamhöna</t>
    </r>
  </si>
  <si>
    <t>Tamfjørfe</t>
  </si>
  <si>
    <t>Pavos</t>
  </si>
  <si>
    <t>Kalkunid</t>
  </si>
  <si>
    <t>Kalkkuna</t>
  </si>
  <si>
    <t>Dindes</t>
  </si>
  <si>
    <t>Puran</t>
  </si>
  <si>
    <t>Pulyka</t>
  </si>
  <si>
    <t>Tacchini</t>
  </si>
  <si>
    <t>Kalakutai</t>
  </si>
  <si>
    <t>Tītari</t>
  </si>
  <si>
    <r>
      <rPr>
        <sz val="11"/>
        <rFont val="Calibri"/>
        <family val="2"/>
      </rPr>
      <t>Dundjan</t>
    </r>
  </si>
  <si>
    <t>Kalkoenen</t>
  </si>
  <si>
    <t>Indyk</t>
  </si>
  <si>
    <t>Peru</t>
  </si>
  <si>
    <t>Curcani</t>
  </si>
  <si>
    <t>Morka</t>
  </si>
  <si>
    <r>
      <rPr>
        <sz val="11"/>
        <rFont val="Calibri"/>
        <family val="2"/>
      </rPr>
      <t>Kalkon</t>
    </r>
  </si>
  <si>
    <t>Otras aves</t>
  </si>
  <si>
    <t>Muud linnud</t>
  </si>
  <si>
    <t>Muut linnut</t>
  </si>
  <si>
    <t>Autres oiseaux</t>
  </si>
  <si>
    <t>Druge ptice</t>
  </si>
  <si>
    <t>Egyéb madarak</t>
  </si>
  <si>
    <t>Altri uccelli</t>
  </si>
  <si>
    <t>Kiti paukščiai</t>
  </si>
  <si>
    <t>Citi putni</t>
  </si>
  <si>
    <r>
      <rPr>
        <sz val="11"/>
        <rFont val="Calibri"/>
        <family val="2"/>
      </rPr>
      <t>Għasafar oħra</t>
    </r>
  </si>
  <si>
    <t>Andere vogels</t>
  </si>
  <si>
    <t>Inne ptaki</t>
  </si>
  <si>
    <t>Outras aves</t>
  </si>
  <si>
    <t>Alte păsări</t>
  </si>
  <si>
    <t>Iné vtáky</t>
  </si>
  <si>
    <t>Drugi ptiči</t>
  </si>
  <si>
    <r>
      <rPr>
        <sz val="11"/>
        <rFont val="Calibri"/>
        <family val="2"/>
      </rPr>
      <t>Andra fåglar</t>
    </r>
  </si>
  <si>
    <t>Andre fugler</t>
  </si>
  <si>
    <t>Roomajad</t>
  </si>
  <si>
    <t>Matelijat</t>
  </si>
  <si>
    <t>Gmazovi</t>
  </si>
  <si>
    <t>Hüllők</t>
  </si>
  <si>
    <t>Rettili</t>
  </si>
  <si>
    <t>Ropliai</t>
  </si>
  <si>
    <t>Reptiļi</t>
  </si>
  <si>
    <r>
      <rPr>
        <sz val="11"/>
        <rFont val="Calibri"/>
        <family val="2"/>
      </rPr>
      <t>Rettili</t>
    </r>
  </si>
  <si>
    <t>Reptielen</t>
  </si>
  <si>
    <t>Gady</t>
  </si>
  <si>
    <t>Répteis</t>
  </si>
  <si>
    <t>Reptile</t>
  </si>
  <si>
    <t>Plazy</t>
  </si>
  <si>
    <t>Plazilci</t>
  </si>
  <si>
    <r>
      <rPr>
        <sz val="11"/>
        <rFont val="Calibri"/>
        <family val="2"/>
      </rPr>
      <t>Kräldjur</t>
    </r>
  </si>
  <si>
    <t>Krypdyr</t>
  </si>
  <si>
    <t>Ranas</t>
  </si>
  <si>
    <r>
      <t>Konnad (</t>
    </r>
    <r>
      <rPr>
        <i/>
        <sz val="11"/>
        <rFont val="Calibri"/>
        <family val="2"/>
        <scheme val="minor"/>
      </rPr>
      <t>Rana temporaria</t>
    </r>
    <r>
      <rPr>
        <sz val="11"/>
        <rFont val="Calibri"/>
        <family val="2"/>
        <scheme val="minor"/>
      </rPr>
      <t xml:space="preserve"> ja </t>
    </r>
    <r>
      <rPr>
        <i/>
        <sz val="11"/>
        <rFont val="Calibri"/>
        <family val="2"/>
        <scheme val="minor"/>
      </rPr>
      <t>Rana pipiens</t>
    </r>
    <r>
      <rPr>
        <sz val="11"/>
        <rFont val="Calibri"/>
        <family val="2"/>
        <scheme val="minor"/>
      </rPr>
      <t>)</t>
    </r>
  </si>
  <si>
    <t>Rana-sammakot</t>
  </si>
  <si>
    <t>Grenouilles Rana</t>
  </si>
  <si>
    <t>Žabe</t>
  </si>
  <si>
    <t>A Rana nembe tartozó béka</t>
  </si>
  <si>
    <r>
      <t>Rane (</t>
    </r>
    <r>
      <rPr>
        <i/>
        <sz val="11"/>
        <rFont val="Calibri"/>
        <family val="2"/>
        <scheme val="minor"/>
      </rPr>
      <t>Rana spp.</t>
    </r>
    <r>
      <rPr>
        <sz val="11"/>
        <rFont val="Calibri"/>
        <family val="2"/>
        <scheme val="minor"/>
      </rPr>
      <t>)</t>
    </r>
  </si>
  <si>
    <t>Pievinės varlės</t>
  </si>
  <si>
    <t>Vardes</t>
  </si>
  <si>
    <r>
      <rPr>
        <sz val="11"/>
        <rFont val="Calibri"/>
        <family val="2"/>
      </rPr>
      <t>Rana</t>
    </r>
  </si>
  <si>
    <t>Kikkers</t>
  </si>
  <si>
    <t>Żaby</t>
  </si>
  <si>
    <t>Rãs</t>
  </si>
  <si>
    <t>Skokany</t>
  </si>
  <si>
    <r>
      <rPr>
        <i/>
        <sz val="11"/>
        <rFont val="Calibri"/>
        <family val="2"/>
        <scheme val="minor"/>
      </rPr>
      <t>Rana</t>
    </r>
  </si>
  <si>
    <r>
      <rPr>
        <sz val="11"/>
        <rFont val="Calibri"/>
        <family val="2"/>
      </rPr>
      <t>Grodor (</t>
    </r>
    <r>
      <rPr>
        <i/>
        <sz val="11"/>
        <rFont val="Calibri"/>
        <family val="2"/>
      </rPr>
      <t>Rana</t>
    </r>
    <r>
      <rPr>
        <sz val="11"/>
        <rFont val="Calibri"/>
        <family val="2"/>
      </rPr>
      <t xml:space="preserve"> spp.)</t>
    </r>
  </si>
  <si>
    <t>Frosk</t>
  </si>
  <si>
    <t>Ranas Xenopus</t>
  </si>
  <si>
    <r>
      <t>Konnad (</t>
    </r>
    <r>
      <rPr>
        <i/>
        <sz val="11"/>
        <rFont val="Calibri"/>
        <family val="2"/>
        <scheme val="minor"/>
      </rPr>
      <t>Xenopus laevis</t>
    </r>
    <r>
      <rPr>
        <sz val="11"/>
        <rFont val="Calibri"/>
        <family val="2"/>
        <scheme val="minor"/>
      </rPr>
      <t xml:space="preserve"> ja </t>
    </r>
    <r>
      <rPr>
        <i/>
        <sz val="11"/>
        <rFont val="Calibri"/>
        <family val="2"/>
        <scheme val="minor"/>
      </rPr>
      <t>Xenopus tropicalis</t>
    </r>
    <r>
      <rPr>
        <sz val="11"/>
        <rFont val="Calibri"/>
        <family val="2"/>
        <scheme val="minor"/>
      </rPr>
      <t>)</t>
    </r>
  </si>
  <si>
    <t>Aitokynsisammakot (Xenopus)</t>
  </si>
  <si>
    <t>Grenouilles Xenopus</t>
  </si>
  <si>
    <t>Afričke žabe pandžašice</t>
  </si>
  <si>
    <t>A Xenopus nembe tartozó béka</t>
  </si>
  <si>
    <r>
      <t>Rane (</t>
    </r>
    <r>
      <rPr>
        <i/>
        <sz val="11"/>
        <rFont val="Calibri"/>
        <family val="2"/>
        <scheme val="minor"/>
      </rPr>
      <t>Xenopus spp.</t>
    </r>
    <r>
      <rPr>
        <sz val="11"/>
        <rFont val="Calibri"/>
        <family val="2"/>
        <scheme val="minor"/>
      </rPr>
      <t>)</t>
    </r>
  </si>
  <si>
    <t>Naguotosios varlės</t>
  </si>
  <si>
    <t>Piešvardes</t>
  </si>
  <si>
    <r>
      <rPr>
        <sz val="11"/>
        <rFont val="Calibri"/>
        <family val="2"/>
      </rPr>
      <t>Xenopus</t>
    </r>
  </si>
  <si>
    <t>Klauwkikkers</t>
  </si>
  <si>
    <t>Grzbietorodowate</t>
  </si>
  <si>
    <r>
      <t xml:space="preserve">Rãs </t>
    </r>
    <r>
      <rPr>
        <i/>
        <sz val="11"/>
        <rFont val="Calibri"/>
        <family val="2"/>
        <scheme val="minor"/>
      </rPr>
      <t>Xenopus</t>
    </r>
    <r>
      <rPr>
        <sz val="11"/>
        <rFont val="Calibri"/>
        <family val="2"/>
        <scheme val="minor"/>
      </rPr>
      <t xml:space="preserve"> spp.</t>
    </r>
  </si>
  <si>
    <t>Pazúrnatky</t>
  </si>
  <si>
    <r>
      <rPr>
        <i/>
        <sz val="11"/>
        <rFont val="Calibri"/>
        <family val="2"/>
        <scheme val="minor"/>
      </rPr>
      <t>Xenopus</t>
    </r>
  </si>
  <si>
    <r>
      <rPr>
        <sz val="11"/>
        <rFont val="Calibri"/>
        <family val="2"/>
      </rPr>
      <t>Klogrodor (</t>
    </r>
    <r>
      <rPr>
        <i/>
        <sz val="11"/>
        <rFont val="Calibri"/>
        <family val="2"/>
      </rPr>
      <t>Xenopus</t>
    </r>
    <r>
      <rPr>
        <sz val="11"/>
        <rFont val="Calibri"/>
        <family val="2"/>
      </rPr>
      <t xml:space="preserve"> spp.)</t>
    </r>
  </si>
  <si>
    <t>Sporefrosk</t>
  </si>
  <si>
    <t>Otros anfibios</t>
  </si>
  <si>
    <t>Muud kahepaiksed</t>
  </si>
  <si>
    <t>Muut sammakkoeläimet</t>
  </si>
  <si>
    <t>Autres amphibiens</t>
  </si>
  <si>
    <t>Drugi vodozemci</t>
  </si>
  <si>
    <t>Egyéb kétéltűek</t>
  </si>
  <si>
    <t>Altri anfibi</t>
  </si>
  <si>
    <t>Kitos amfibijos</t>
  </si>
  <si>
    <t>Citi abinieki</t>
  </si>
  <si>
    <r>
      <rPr>
        <sz val="11"/>
        <rFont val="Calibri"/>
        <family val="2"/>
      </rPr>
      <t>Amfibji oħrajn</t>
    </r>
  </si>
  <si>
    <t>Andere amfibieën</t>
  </si>
  <si>
    <t>Inne płazy</t>
  </si>
  <si>
    <t>Outros anfíbios</t>
  </si>
  <si>
    <t>Alți amfibieni</t>
  </si>
  <si>
    <t>Iné obojživelníky</t>
  </si>
  <si>
    <t>Druge dvoživke</t>
  </si>
  <si>
    <r>
      <rPr>
        <sz val="11"/>
        <rFont val="Calibri"/>
        <family val="2"/>
      </rPr>
      <t>Andra groddjur</t>
    </r>
  </si>
  <si>
    <t>Andre amfibier</t>
  </si>
  <si>
    <t>Peces cebra</t>
  </si>
  <si>
    <t>Vöötdaanio</t>
  </si>
  <si>
    <t>Seeprakalat</t>
  </si>
  <si>
    <t>Poissons zèbres</t>
  </si>
  <si>
    <t>Zebrica</t>
  </si>
  <si>
    <t>Zebrahal</t>
  </si>
  <si>
    <t>Pesci zebra</t>
  </si>
  <si>
    <t>Zebrinės danijos</t>
  </si>
  <si>
    <t>Zebrzivis</t>
  </si>
  <si>
    <r>
      <rPr>
        <sz val="11"/>
        <rFont val="Calibri"/>
        <family val="2"/>
      </rPr>
      <t>Ħut żebra</t>
    </r>
  </si>
  <si>
    <t>Zebravissen</t>
  </si>
  <si>
    <t>Danio pręgowany</t>
  </si>
  <si>
    <t>Peixe-zebra</t>
  </si>
  <si>
    <t>Pești zebră</t>
  </si>
  <si>
    <t>Danio pruhované</t>
  </si>
  <si>
    <t>Cebrice</t>
  </si>
  <si>
    <r>
      <rPr>
        <sz val="11"/>
        <rFont val="Calibri"/>
        <family val="2"/>
      </rPr>
      <t>Sebrafisk</t>
    </r>
  </si>
  <si>
    <t>Lubinas</t>
  </si>
  <si>
    <t>Ahvenlased</t>
  </si>
  <si>
    <t>Meribassi</t>
  </si>
  <si>
    <t>Bars</t>
  </si>
  <si>
    <t>Lubin</t>
  </si>
  <si>
    <t>Farkassügér</t>
  </si>
  <si>
    <t>Spigole</t>
  </si>
  <si>
    <t>Paprastieji vilkešeriai</t>
  </si>
  <si>
    <t>Jūrasasari</t>
  </si>
  <si>
    <r>
      <rPr>
        <sz val="11"/>
        <rFont val="Calibri"/>
        <family val="2"/>
      </rPr>
      <t>Pollakkju iswed</t>
    </r>
  </si>
  <si>
    <t>Zeebaars</t>
  </si>
  <si>
    <t>Labraks</t>
  </si>
  <si>
    <t>Robalo</t>
  </si>
  <si>
    <t>Biban-de-mare</t>
  </si>
  <si>
    <t>Morona striebristá</t>
  </si>
  <si>
    <t>Brancin</t>
  </si>
  <si>
    <r>
      <rPr>
        <sz val="11"/>
        <rFont val="Calibri"/>
        <family val="2"/>
      </rPr>
      <t>Havsabborrfiskar</t>
    </r>
  </si>
  <si>
    <t>Havabbor</t>
  </si>
  <si>
    <t>Salmones, truchas, salvelinos y tímalos</t>
  </si>
  <si>
    <t>Lõhe, forell, paaliad ja harjused</t>
  </si>
  <si>
    <t>Lohi, taimen, nieriä ja harjus (Salmonidae)</t>
  </si>
  <si>
    <t>Saumons, truites, ombles et ombres</t>
  </si>
  <si>
    <t>Losos, pastrva, zlatovčice, lipani</t>
  </si>
  <si>
    <t>Lazac, pisztráng, szajbling- és pérfajok</t>
  </si>
  <si>
    <t>Salmoni, trote, salmerini e temoli</t>
  </si>
  <si>
    <t>Lašišos, upėtakiai, alpinės šalvys ir europiniai kiršliai</t>
  </si>
  <si>
    <t>Laši, foreles, palijas un alatas</t>
  </si>
  <si>
    <r>
      <rPr>
        <sz val="11"/>
        <rFont val="Calibri"/>
        <family val="2"/>
      </rPr>
      <t>Salamun, troti, chars u graylings</t>
    </r>
  </si>
  <si>
    <t>Zalm, forel, riddervis en vlagzalm</t>
  </si>
  <si>
    <t>Łosoś, pstrąg, palie i lipienie</t>
  </si>
  <si>
    <t>Salmões, trutas, salvelinos e peixe-sombra</t>
  </si>
  <si>
    <t>Somon, păstrăv, fântânei și lipani</t>
  </si>
  <si>
    <t>Losos, pstruh, sivone a lipne</t>
  </si>
  <si>
    <t>Losos, postrv, zlatovčice in lipani</t>
  </si>
  <si>
    <r>
      <rPr>
        <sz val="11"/>
        <rFont val="Calibri"/>
        <family val="2"/>
      </rPr>
      <t>Laxfiskar (lax, öring, röding, harr m.fl.)</t>
    </r>
  </si>
  <si>
    <t>Laks, ørret, fjellørret og ombre</t>
  </si>
  <si>
    <t>Gupis, xiphos, molis y platis</t>
  </si>
  <si>
    <t>Gupi, mõõksaba, teravnina-kirevkala, tähniline mõõksaba</t>
  </si>
  <si>
    <t>Miljoonakala, miekkapyrstö, molli, platy (Poeciliidae)</t>
  </si>
  <si>
    <t>Guppies, xiphos, mollies, platies</t>
  </si>
  <si>
    <t>Gupi, švert, moli i plati</t>
  </si>
  <si>
    <t>Guppi, kardfarkú hal, molli és platti</t>
  </si>
  <si>
    <t>Guppy, portaspada, molly, platy</t>
  </si>
  <si>
    <t>Paprastieji gupiai, kardonešiai, molinezijos, pecilijos</t>
  </si>
  <si>
    <t>Gupijas, šķēpneši, molinēzijas, pecīlijas</t>
  </si>
  <si>
    <r>
      <rPr>
        <sz val="11"/>
        <rFont val="Calibri"/>
        <family val="2"/>
      </rPr>
      <t>Guppy, swordtail, molly, platy</t>
    </r>
  </si>
  <si>
    <t>Guppy, zwaarddrager, mollie, plaatje</t>
  </si>
  <si>
    <t>Gupik, mieczyk, molinezja ostropyska, zmienniak plamisty</t>
  </si>
  <si>
    <r>
      <rPr>
        <i/>
        <sz val="11"/>
        <rFont val="Calibri"/>
        <family val="2"/>
        <scheme val="minor"/>
      </rPr>
      <t>Poecilia</t>
    </r>
    <r>
      <rPr>
        <sz val="11"/>
        <rFont val="Calibri"/>
        <family val="2"/>
        <scheme val="minor"/>
      </rPr>
      <t xml:space="preserve"> spp. (p. ex. gúpi) e </t>
    </r>
    <r>
      <rPr>
        <i/>
        <sz val="11"/>
        <rFont val="Calibri"/>
        <family val="2"/>
        <scheme val="minor"/>
      </rPr>
      <t>Xiphophorus</t>
    </r>
    <r>
      <rPr>
        <sz val="11"/>
        <rFont val="Calibri"/>
        <family val="2"/>
        <scheme val="minor"/>
      </rPr>
      <t xml:space="preserve"> spp. (Poeciliidae)</t>
    </r>
  </si>
  <si>
    <t>Guppy, pești „xipho”, „moli” și „platy”</t>
  </si>
  <si>
    <t>Gupka, mečúň, živorodka, plata</t>
  </si>
  <si>
    <t>Gupi, mečka, moli, plati</t>
  </si>
  <si>
    <r>
      <rPr>
        <sz val="11"/>
        <rFont val="Calibri"/>
        <family val="2"/>
      </rPr>
      <t>Levandefödande tandkarpar (guppy, svärdbärare, molly, platy m.fl.)</t>
    </r>
  </si>
  <si>
    <r>
      <t>Levendefødte tannkarper (</t>
    </r>
    <r>
      <rPr>
        <i/>
        <sz val="11"/>
        <rFont val="Calibri"/>
        <family val="2"/>
        <scheme val="minor"/>
      </rPr>
      <t>Poeciliidae</t>
    </r>
    <r>
      <rPr>
        <sz val="11"/>
        <rFont val="Calibri"/>
        <family val="2"/>
        <scheme val="minor"/>
      </rPr>
      <t>)</t>
    </r>
  </si>
  <si>
    <t>Otros peces</t>
  </si>
  <si>
    <t>Muud kalad</t>
  </si>
  <si>
    <t>Muut kalat</t>
  </si>
  <si>
    <t>Autres poissons</t>
  </si>
  <si>
    <t>Druge ribe</t>
  </si>
  <si>
    <t>Egyéb halak</t>
  </si>
  <si>
    <t>Altri pesci</t>
  </si>
  <si>
    <t>Kitos žuvys</t>
  </si>
  <si>
    <t>Citas zivis</t>
  </si>
  <si>
    <r>
      <rPr>
        <sz val="11"/>
        <rFont val="Calibri"/>
        <family val="2"/>
      </rPr>
      <t>Ħut ieħor</t>
    </r>
  </si>
  <si>
    <t>Andere vissen</t>
  </si>
  <si>
    <t>Inne ryby</t>
  </si>
  <si>
    <t>Outros peixes</t>
  </si>
  <si>
    <t>Alți pești</t>
  </si>
  <si>
    <t>Iné ryby</t>
  </si>
  <si>
    <r>
      <rPr>
        <sz val="11"/>
        <rFont val="Calibri"/>
        <family val="2"/>
      </rPr>
      <t>Andra fiskar</t>
    </r>
  </si>
  <si>
    <t>Andre fisker</t>
  </si>
  <si>
    <t>Cefalópodos</t>
  </si>
  <si>
    <t>Peajalgsed</t>
  </si>
  <si>
    <t>Pääjalkaiset</t>
  </si>
  <si>
    <t>Céphalopodes</t>
  </si>
  <si>
    <t>Glavonošci</t>
  </si>
  <si>
    <t xml:space="preserve">Lábasfejűek </t>
  </si>
  <si>
    <t>Cefalopodi</t>
  </si>
  <si>
    <t>Galvakojai moliuskai</t>
  </si>
  <si>
    <t>Galvkāji</t>
  </si>
  <si>
    <r>
      <rPr>
        <sz val="11"/>
        <rFont val="Calibri"/>
        <family val="2"/>
      </rPr>
      <t>Ċefalopodi</t>
    </r>
  </si>
  <si>
    <t>Koppotigen</t>
  </si>
  <si>
    <t>Głowonogi</t>
  </si>
  <si>
    <t>Cefalópodes</t>
  </si>
  <si>
    <t>Cefalopode</t>
  </si>
  <si>
    <t>Hlavonožce</t>
  </si>
  <si>
    <t>Glavonožci</t>
  </si>
  <si>
    <r>
      <rPr>
        <sz val="11"/>
        <rFont val="Calibri"/>
        <family val="2"/>
      </rPr>
      <t>Bläckfiskar</t>
    </r>
  </si>
  <si>
    <t>Blekkspruter</t>
  </si>
  <si>
    <t>mamíferos no especificados</t>
  </si>
  <si>
    <t>Täpsustamata imetaja</t>
  </si>
  <si>
    <t>Määrittämättömät nisäkkäät</t>
  </si>
  <si>
    <t>Mammifères non spécifiés</t>
  </si>
  <si>
    <t>Nespecificirani sisavac</t>
  </si>
  <si>
    <t>nem meghatározott emlős</t>
  </si>
  <si>
    <t>mammiferi non specificati</t>
  </si>
  <si>
    <t>nenurodytas žinduolis</t>
  </si>
  <si>
    <t>neprecizēti zīdītāji</t>
  </si>
  <si>
    <r>
      <rPr>
        <sz val="11"/>
        <rFont val="Calibri"/>
        <family val="2"/>
      </rPr>
      <t>mammiferi mhux speċifikati</t>
    </r>
  </si>
  <si>
    <t>niet-gespecificeerd zoogdier</t>
  </si>
  <si>
    <t>nieokreślony ssak</t>
  </si>
  <si>
    <t>Mamíferos não especificados</t>
  </si>
  <si>
    <t>mamifere nespecificate</t>
  </si>
  <si>
    <t>nešpecifikovaný cicavec</t>
  </si>
  <si>
    <t>Neopredeljen sesalec</t>
  </si>
  <si>
    <r>
      <rPr>
        <sz val="11"/>
        <rFont val="Calibri"/>
        <family val="2"/>
      </rPr>
      <t>Icke specificerat däggdjur</t>
    </r>
  </si>
  <si>
    <t>Uspesifisert pattedyr</t>
  </si>
  <si>
    <t>Държава</t>
  </si>
  <si>
    <t>Země</t>
  </si>
  <si>
    <t>Land</t>
  </si>
  <si>
    <t>Χώρα</t>
  </si>
  <si>
    <t>Език</t>
  </si>
  <si>
    <t>Jazyk</t>
  </si>
  <si>
    <t>Sprog</t>
  </si>
  <si>
    <t>Sprache</t>
  </si>
  <si>
    <t>Γλώσσα</t>
  </si>
  <si>
    <t>Подаване в ЕС</t>
  </si>
  <si>
    <t>Předkládání EU</t>
  </si>
  <si>
    <t>EU-indberetning</t>
  </si>
  <si>
    <t>Übermittlung an die EU</t>
  </si>
  <si>
    <t>Yποβολή από την ΕΕ</t>
  </si>
  <si>
    <t>Наименование на проекта</t>
  </si>
  <si>
    <t>Název projektu</t>
  </si>
  <si>
    <t>Projektets titel</t>
  </si>
  <si>
    <t>Titel des Projekts</t>
  </si>
  <si>
    <t>Τίτλος του έργου</t>
  </si>
  <si>
    <t>Продължителност на проекта</t>
  </si>
  <si>
    <t>Doba trvání projektu</t>
  </si>
  <si>
    <t>Projektets varighed</t>
  </si>
  <si>
    <t>Projektdauer</t>
  </si>
  <si>
    <t>Διάρκεια του έργου</t>
  </si>
  <si>
    <t>Ключови думи</t>
  </si>
  <si>
    <t>Klíčová slova</t>
  </si>
  <si>
    <t>Nøgleord</t>
  </si>
  <si>
    <t>Schlüsselbegriffe</t>
  </si>
  <si>
    <t>Λέξεις-κλειδιά</t>
  </si>
  <si>
    <t>Ключова дума</t>
  </si>
  <si>
    <t>Klíčové slovo</t>
  </si>
  <si>
    <t>Schlüsselbegriff</t>
  </si>
  <si>
    <t>Λέξη-κλειδί</t>
  </si>
  <si>
    <t>Цел(и) на  проекта</t>
  </si>
  <si>
    <t>Účel (Účely)  projektu</t>
  </si>
  <si>
    <t>Formål med projektet</t>
  </si>
  <si>
    <t>Projektziel(e)</t>
  </si>
  <si>
    <t>Регулаторно използване: Контрол на качеството (включително изпитвания за безопасност на партидите и изпитване на силата)</t>
  </si>
  <si>
    <t>Použití pro legislativní účely: Kontrola kvality (včetně zkoušení bezpečnosti a účinnosti šarže)</t>
  </si>
  <si>
    <t>Forskriftsmæssig anvendelse: Kvalitetskontrol (inkl. partisikkerheds- og styrkeundersøgelser)</t>
  </si>
  <si>
    <t>Verwendung zu regulatorischen Zwecken: Qualitätskontrolle (einschließlich Chargenunbedenklichkeits- und -potenzprüfungen)</t>
  </si>
  <si>
    <t>Χρήση στο πλαίσιο κανονιστικών ρυθμίσεων: Ποιοτικός έλεγχος (συμπεριλαμβανομένων των δοκιμών ασφάλειας και ισχύος παρτίδων)</t>
  </si>
  <si>
    <t>Регулаторно използване: Други изпитвания на ефикасността и поносимостта</t>
  </si>
  <si>
    <t>Použití pro legislativní účely: Jiné zkoušení účinnosti a tolerance</t>
  </si>
  <si>
    <t>Forskriftsmæssig anvendelse: Andre undersøgelser af virkning og tolerance</t>
  </si>
  <si>
    <t>Verwendung zu regulatorischen Zwecken: Andere Wirksamkeits- und Toleranzprüfungen</t>
  </si>
  <si>
    <t>Χρήση στο πλαίσιο κανονιστικών ρυθμίσεων: Άλλες δοκιμές αποτελεσματικότητας και ανοχής</t>
  </si>
  <si>
    <t>Регулаторно използване: Изпитвания за токсичност и други изпитвания за безопасност, включително фармакология</t>
  </si>
  <si>
    <t>Použití pro legislativní účely: Zkoušení toxicity a jiné zkoušky bezpečnosti včetně farmakologie</t>
  </si>
  <si>
    <t>Forskriftsmæssig anvendelse: Andre toksicitets- og sikkerhedsundersøgelser, inkl. farmakologi</t>
  </si>
  <si>
    <t>Verwendung zu regulatorischen Zwecken: Toxizitäts- und andere Unbedenklichkeitsprüfungen, einschließlich pharmakologischer Tests</t>
  </si>
  <si>
    <t>Χρήση στο πλαίσιο κανονιστικών ρυθμίσεων: Δοκιμές τοξικότητας και άλλες δοκιμές ασφάλειας, συμπεριλαμβανομένων των φαρμακολογικών</t>
  </si>
  <si>
    <t>Рутинно производство</t>
  </si>
  <si>
    <t>Běžná výroba</t>
  </si>
  <si>
    <t>Rutineproduktion</t>
  </si>
  <si>
    <t>Routineproduktion</t>
  </si>
  <si>
    <t>Συνήθης παραγωγή</t>
  </si>
  <si>
    <t>Обучение</t>
  </si>
  <si>
    <t>Odborná příprava</t>
  </si>
  <si>
    <t>Uddannelse</t>
  </si>
  <si>
    <t>Schulung</t>
  </si>
  <si>
    <t>Κατάρτιση</t>
  </si>
  <si>
    <t>Поддържане на колонии от генетично изменени животни, неизползвани при други процедури</t>
  </si>
  <si>
    <t>Udržování populací geneticky upravených zvířat, která nebyla použita v jiných postupech</t>
  </si>
  <si>
    <t>Bevarelse af kolonier af genetisk ændrede dyr, der ikke anvendes i andre forsøg</t>
  </si>
  <si>
    <t>Erhaltung von Kolonien genetisch veränderter Tiere, die nicht in anderen Verfahren verwendet werden</t>
  </si>
  <si>
    <t>Διατήρηση εκτρεφόμενων πληθυσμών γενετικώς τροποποιημένων ζώων που δεν χρησιμοποιούνται σε άλλες διαδικασίες</t>
  </si>
  <si>
    <t>НЕТЕХНИЧЕСКО ОБОБЩЕНИЕ НА ПРОЕКТА</t>
  </si>
  <si>
    <t>NETECHNICKÉ SHRNUTÍ PROJEKTU</t>
  </si>
  <si>
    <t>LÆGMANDSBESKRIVELSE</t>
  </si>
  <si>
    <t>NICHTTECHNISCHE PROJEKTZUSAMMENFASSUNG</t>
  </si>
  <si>
    <t>ΜΗ ΤΕΧΝΙΚΉ ΠΕΡΊΛΗΨΗ ΈΡΓΟΥ</t>
  </si>
  <si>
    <t>Трябва да се избере поне една цел!</t>
  </si>
  <si>
    <t>Zvolte alespoň jeden účel!</t>
  </si>
  <si>
    <t>Der skal vælges mindst ét formål!</t>
  </si>
  <si>
    <t>Bitte mindestens ein Ziel angeben.</t>
  </si>
  <si>
    <t>Πρέπει να επιλεγεί τουλάχιστον ένας σκοπός!</t>
  </si>
  <si>
    <t>Трябва да се въведе поне една ключова дума!</t>
  </si>
  <si>
    <t>Zadejte alespoň jedno klíčové slovo!</t>
  </si>
  <si>
    <t>Der skal vælges mindst ét nøgleord!</t>
  </si>
  <si>
    <t>Bitte mindestens einen Schlüsselbegriff eingeben.</t>
  </si>
  <si>
    <t>Πρέπει να εισαχθεί τουλάχιστον μία λέξη-κλειδί!</t>
  </si>
  <si>
    <t>Цели и прогнозирани ползи от проекта</t>
  </si>
  <si>
    <t>Cíle a předpokládané přínosy projektu</t>
  </si>
  <si>
    <t>Projektets formål og forventede fordele</t>
  </si>
  <si>
    <t>Ziele und zu erwartender Nutzen des Projekts</t>
  </si>
  <si>
    <t>Στόχοι και προβλεπόμενα οφέλη του έργου</t>
  </si>
  <si>
    <t>Цели на проекта</t>
  </si>
  <si>
    <t>Cíle projektu</t>
  </si>
  <si>
    <t>Projektets formål</t>
  </si>
  <si>
    <t>Projektziele</t>
  </si>
  <si>
    <t>Στόχοι του έργου</t>
  </si>
  <si>
    <t>Потенциални ползи, които могат да произтекат от този проект</t>
  </si>
  <si>
    <t>Potenciální přínosy vyplývající z tohoto projektu</t>
  </si>
  <si>
    <t>Sandsynlige potentielle fordele ved projektet</t>
  </si>
  <si>
    <t>Potenzieller Nutzen, der sich aus diesem Projekt ergeben dürfte</t>
  </si>
  <si>
    <t>Ποια είναι τα δυνητικά οφέλη που ενδέχεται να προκύψουν από το έργο αυτό;</t>
  </si>
  <si>
    <t>Прогнозирани вреди</t>
  </si>
  <si>
    <t>Předpokládané újmy</t>
  </si>
  <si>
    <t>Forventede skadevirkninger</t>
  </si>
  <si>
    <t>Zu erwartender Schaden</t>
  </si>
  <si>
    <t>Προβλεπόμενες βλάβες</t>
  </si>
  <si>
    <t>При какви процедури обикновено ще се използват животните</t>
  </si>
  <si>
    <t>K jakým postupům budou zvířata zpravidla používána</t>
  </si>
  <si>
    <t>I hvilke forsøg vil dyrene typisk blive anvendt</t>
  </si>
  <si>
    <t>Verfahren, bei denen die Tiere üblicherweise verwendet werden</t>
  </si>
  <si>
    <t>Σε ποιες διαδικασίες χρησιμοποιούνται συνήθως τα ζώα</t>
  </si>
  <si>
    <t>Очаквано въздействие/неблагоприятно въздействие върху животните</t>
  </si>
  <si>
    <t>Očekávané dopady / nepříznivé účinky na zvířata</t>
  </si>
  <si>
    <t>Forventede virkninger/skadelige virkninger for dyrene</t>
  </si>
  <si>
    <t>Für die Tiere zu erwartende Auswirkungen/Schäden</t>
  </si>
  <si>
    <t>Αναμενόμενες επιπτώσεις/δυσμενείς επιπτώσεις στα ζώα</t>
  </si>
  <si>
    <t>Очаквани вреди</t>
  </si>
  <si>
    <t>Očekávané újmy</t>
  </si>
  <si>
    <t>Erwartete Schäden</t>
  </si>
  <si>
    <t>Съдба на животните, отглеждани живи</t>
  </si>
  <si>
    <t>Osud zvířat ponechaných naživu</t>
  </si>
  <si>
    <t>Planer for dyr, der holdes i live</t>
  </si>
  <si>
    <t>Verbleib der am Leben gebliebenen Tiere</t>
  </si>
  <si>
    <t>Τύχη των ζώων που διατηρούνται ζωντανά</t>
  </si>
  <si>
    <t>Причини за планираната съдба на животните след процедурата.</t>
  </si>
  <si>
    <t>Důvody pro plánovaný osud zvířat po provedení postupu</t>
  </si>
  <si>
    <t>Begrundelser for planerne for dyrene efter forsøget.</t>
  </si>
  <si>
    <t>Begründung des geplanten Verbleibs der Tiere nach Abschluss des Verfahrens</t>
  </si>
  <si>
    <t>Αρχές για την προγραμματιζόμενη τύχη των ζώων ύστερα από τη διαδικασία</t>
  </si>
  <si>
    <t>Прилагане на принципа на заместването, намаляването и облекчаването</t>
  </si>
  <si>
    <t>Uplatňování 3R</t>
  </si>
  <si>
    <t>Anvendelse af princippet om udskiftning, reduktion og forfinelse</t>
  </si>
  <si>
    <t>Anwendung des Grundsatzes der Vermeidung, Verminderung und Verbesserung (3R-Prinzip)</t>
  </si>
  <si>
    <t>Εφαρμογή των τριών αρχών</t>
  </si>
  <si>
    <t>1. Заместване</t>
  </si>
  <si>
    <t>1. Nahrazení</t>
  </si>
  <si>
    <t>1. Udskiftning</t>
  </si>
  <si>
    <t>1. Vermeidung</t>
  </si>
  <si>
    <t>1. Αντικατάσταση</t>
  </si>
  <si>
    <t>2. Намаляване</t>
  </si>
  <si>
    <t>2. Omezení</t>
  </si>
  <si>
    <t>2. Reduktion</t>
  </si>
  <si>
    <t>2. Verminderung</t>
  </si>
  <si>
    <t>2. Μείωση</t>
  </si>
  <si>
    <t>3. Облекчаване</t>
  </si>
  <si>
    <t>3. Šetrné zacházení</t>
  </si>
  <si>
    <t>3. Forfinelse</t>
  </si>
  <si>
    <t>3. Verbesserung</t>
  </si>
  <si>
    <t>3. Βελτίωση</t>
  </si>
  <si>
    <t>Обяснете избора на видове и свързаните с тях етапи от живота</t>
  </si>
  <si>
    <t>Vysvětlete výběr druhů a souvisejících životních stádií.</t>
  </si>
  <si>
    <t>Forklar valget af art og de relaterede livsstadier.</t>
  </si>
  <si>
    <t>Bitte erläutern Sie die Wahl der Arten und entsprechenden Lebensabschnitte.</t>
  </si>
  <si>
    <t>Εξηγήστε την επιλογή του είδους και τα σχετικά στάδια ζωής</t>
  </si>
  <si>
    <t>Проект, избран за ретроспективна оценка</t>
  </si>
  <si>
    <t>Projekt vybraný ke zpětnému posouzení</t>
  </si>
  <si>
    <t>Projekt udvalgt til retrospektiv evaluering</t>
  </si>
  <si>
    <t>Für die rückblickende Bewertung vorgeschriebenes Projekt</t>
  </si>
  <si>
    <t>Έργο που επιλέγεται για αναδρομική αξιολόγηση</t>
  </si>
  <si>
    <t>Проект, избран за РО?</t>
  </si>
  <si>
    <t>Projekt vybraný k ZP?</t>
  </si>
  <si>
    <t>Projekt udvalgt til RE?</t>
  </si>
  <si>
    <t>Projekt für RB vorgeschrieben?</t>
  </si>
  <si>
    <t>Έργο που επιλέχθηκε για ΑΑ;</t>
  </si>
  <si>
    <t>Краен срок за РО</t>
  </si>
  <si>
    <t>Lhůta pro ZP</t>
  </si>
  <si>
    <t>Frist for RE</t>
  </si>
  <si>
    <t>Frist für RB</t>
  </si>
  <si>
    <t>Προθεσμία για την ΑΑ</t>
  </si>
  <si>
    <t>Причини за ретроспективната оценка</t>
  </si>
  <si>
    <t>Důvody ke zpětnému posouzení</t>
  </si>
  <si>
    <t>Begrundelser for retrospektiv evaluering</t>
  </si>
  <si>
    <t>Gründe für die rückblickende Bewertung</t>
  </si>
  <si>
    <t>Λόγος για την αναδρομική αξιολόγηση</t>
  </si>
  <si>
    <t>Съдържа тежки процедури</t>
  </si>
  <si>
    <t>Zahrnuje závažné postupy</t>
  </si>
  <si>
    <t>Indeholder betydeligt belastende forsøg</t>
  </si>
  <si>
    <t>Umfasst schwere Verfahren</t>
  </si>
  <si>
    <t>Περιλαμβάνει βαριές διαδικασίες</t>
  </si>
  <si>
    <t>Използва нечовекоподобни примати</t>
  </si>
  <si>
    <t>Používá subhumánní primáty</t>
  </si>
  <si>
    <t>Anvender ikkemenneskelige primater</t>
  </si>
  <si>
    <t>Verwendung von nichtmenschlichen Primaten</t>
  </si>
  <si>
    <t>Χρησιμοποιεί πρωτεύοντα πλην του ανθρώπου</t>
  </si>
  <si>
    <t>Друга причина</t>
  </si>
  <si>
    <t>Jiný důvod</t>
  </si>
  <si>
    <t>Anden grund</t>
  </si>
  <si>
    <t>Anderer Grund</t>
  </si>
  <si>
    <t>Άλλος λόγος</t>
  </si>
  <si>
    <t>Обяснение на другата причина за ретроспективната оценка</t>
  </si>
  <si>
    <t>Vysvětlení jiného důvodu pro zpětné posouzení</t>
  </si>
  <si>
    <t>Uddybning af anden grund til retrospektiv evaluering</t>
  </si>
  <si>
    <t>Erläuterung des anderen Grundes für die rückblickende Bewertung</t>
  </si>
  <si>
    <t>Επεξήγηση του άλλου λόγου για την αναδρομική αξιολόγηση</t>
  </si>
  <si>
    <t>Трябва да се избере поне една причина!</t>
  </si>
  <si>
    <t>Der skal vælges mindst én grund!</t>
  </si>
  <si>
    <t>Bitte mindestens einen Grund angeben.</t>
  </si>
  <si>
    <t>Πρέπει να επιλεγεί τουλάχιστον ένας λόγος!</t>
  </si>
  <si>
    <t>Неадекватна стойност!</t>
  </si>
  <si>
    <t>Nesourodá hodnota!</t>
  </si>
  <si>
    <t>Uoverensstemmende værdi!</t>
  </si>
  <si>
    <t>Inkonsistenter Wert</t>
  </si>
  <si>
    <t>Ασυνεπής τιμή!</t>
  </si>
  <si>
    <t>Национален идентификатор на нетехническото обобщение на проекта (НТО)</t>
  </si>
  <si>
    <t>Vnitrostátní identifikátor NSPP</t>
  </si>
  <si>
    <t>Nationale identifikator for LB</t>
  </si>
  <si>
    <t>Nationale Kennung der NTP</t>
  </si>
  <si>
    <t>Εθνικός κωδικός αναγνώρισης NTS</t>
  </si>
  <si>
    <t>Не важи за избраната държава!</t>
  </si>
  <si>
    <t>Neplatí pro vybranou zemi!</t>
  </si>
  <si>
    <t>Kan ikke bruges for det valgte land!</t>
  </si>
  <si>
    <t>Entfällt für das ausgewählte Land.</t>
  </si>
  <si>
    <t>Δεν ισχύει για την επιλεγμένη χώρα!</t>
  </si>
  <si>
    <t>Попълва се от компетентния орган!</t>
  </si>
  <si>
    <t>Vyplní příslušný orgán!</t>
  </si>
  <si>
    <t>Skal udfyldes af den kompetente myndighed!</t>
  </si>
  <si>
    <t>Von der zuständigen Behörde auszufüllen.</t>
  </si>
  <si>
    <t>Συμπληρώνεται από την αρμόδια αρχή!</t>
  </si>
  <si>
    <t>Общият брой трябва да е по-голям от 0!</t>
  </si>
  <si>
    <t>Celkový počet musí být vyšší než 0!</t>
  </si>
  <si>
    <t>Det samlede antal skal være større end nul!</t>
  </si>
  <si>
    <t>Gesamtzahl muss höher sein als 0.</t>
  </si>
  <si>
    <t>Ο συνολικός αριθμός πρέπει να είναι μεγαλύτερος από 0!</t>
  </si>
  <si>
    <t>Трябва да се изберат видове!</t>
  </si>
  <si>
    <t>Zvolte druh!</t>
  </si>
  <si>
    <t>Der skal vælges en art!</t>
  </si>
  <si>
    <t>Bitte die Art angeben.</t>
  </si>
  <si>
    <t>Τα είδη πρέπει να επιλέγονται!</t>
  </si>
  <si>
    <t>Най-малко 1 ред!</t>
  </si>
  <si>
    <t>Alespoň 1 řádek!</t>
  </si>
  <si>
    <t>Der skal udfyldes mindst én række!</t>
  </si>
  <si>
    <t>Mindestens 1 Zeile.</t>
  </si>
  <si>
    <t>Τουλάχιστον 1 σειρά!</t>
  </si>
  <si>
    <t>Вид</t>
  </si>
  <si>
    <t>Druh</t>
  </si>
  <si>
    <t>Art</t>
  </si>
  <si>
    <t>Είδος</t>
  </si>
  <si>
    <t>С необратим край</t>
  </si>
  <si>
    <t>Postupy, při nichž již zvíře nenabude vědomí</t>
  </si>
  <si>
    <t>Terminal</t>
  </si>
  <si>
    <t>Keine Wiederherstellung der Lebensfunktion</t>
  </si>
  <si>
    <t>Καταληκτική (χωρίς ανάνηψη)</t>
  </si>
  <si>
    <t>Лека</t>
  </si>
  <si>
    <t>Mírné</t>
  </si>
  <si>
    <t>Let belastende</t>
  </si>
  <si>
    <t>Gering</t>
  </si>
  <si>
    <t>Ήπια</t>
  </si>
  <si>
    <t>Средна</t>
  </si>
  <si>
    <t>Střední</t>
  </si>
  <si>
    <t>Moderat</t>
  </si>
  <si>
    <t>Mittel</t>
  </si>
  <si>
    <t>Μέτρια</t>
  </si>
  <si>
    <t>Тежка</t>
  </si>
  <si>
    <t>Závažné</t>
  </si>
  <si>
    <t>Betydeligt belastende</t>
  </si>
  <si>
    <t>Schwer</t>
  </si>
  <si>
    <t>Βαριά</t>
  </si>
  <si>
    <t>Общ брой</t>
  </si>
  <si>
    <t>Celkový počet</t>
  </si>
  <si>
    <t>Samlet antal</t>
  </si>
  <si>
    <t>Gesamtzahl</t>
  </si>
  <si>
    <t>Συνολικός αριθμός</t>
  </si>
  <si>
    <t>Повторно използвани</t>
  </si>
  <si>
    <t>Opětovné použití</t>
  </si>
  <si>
    <t>Genanvendes</t>
  </si>
  <si>
    <t>Erneut verwendet</t>
  </si>
  <si>
    <t>Επαναχρησιμοποίηση</t>
  </si>
  <si>
    <t>Върнати</t>
  </si>
  <si>
    <t>Navrácení</t>
  </si>
  <si>
    <t>Sættes tilbage</t>
  </si>
  <si>
    <t>Zurückgebracht</t>
  </si>
  <si>
    <t>Επεστράφη</t>
  </si>
  <si>
    <t>Повторно настанени</t>
  </si>
  <si>
    <t>Umístění do zájmového chovu</t>
  </si>
  <si>
    <t>Genhuses</t>
  </si>
  <si>
    <t>Privat untergebracht</t>
  </si>
  <si>
    <t>Επαναπατρισμός</t>
  </si>
  <si>
    <t>Опишете целите на проекта (например справяне с някои неизяснени въпроси от научно естество или с научни или клинични потребности).</t>
  </si>
  <si>
    <t>Popište cíle projektu (například řešení některých vědeckých neznámých nebo vědeckých či klinických potřeb).</t>
  </si>
  <si>
    <t>Beskriv projektets formål (f.eks. undersøgelse af visse videnskabelige ubekendte eller videnskabelige eller kliniske behov).</t>
  </si>
  <si>
    <t>Beschreiben Sie die Projektziele (z. B. Erforschung wissenschaftlicher Unbekannter oder Deckung eines wissenschaftlichen oder klinischen Bedarfs).</t>
  </si>
  <si>
    <t>Περιγράψτε τους στόχους του έργου (π.χ. διερεύνηση ορισμένων άγνωστων επιστημονικών στοιχείων, ή επιστημονικές ή κλινικές ανάγκες).</t>
  </si>
  <si>
    <t>Какви са потенциалните ползи, които могат да произтекат от този проект? Обяснете как може да се постигне напредък в науката или какви ползи в крайна сметка може да принесе проектът за хората, животните или околната среда. Когато е приложимо, направете разграничение между краткосрочни ползи (в рамките на срока на проекта) и дългосрочни ползи (които могат да се натрупат след приключването на проекта).</t>
  </si>
  <si>
    <t>Jaké potenciální přínosy mohou plynout z tohoto projektu? Vysvětlete, jak lze dosáhnout vědeckého pokroku nebo jaký mohou mít z projektu v konečném důsledku prospěch lidé, zvířata či životní prostředí. V příslušných případech rozlišujte mezi krátkodobými (v době trvání projektu) a dlouhodobými přínosy (které se mohou projevit až po skončení projektu).</t>
  </si>
  <si>
    <t>Hvad er de sandsynlige potentielle fordele ved projektet? Forklar, hvordan det kan fremme videnskaben, eller hvilke fordele projektet i sidste ende kan have for mennesker, dyr eller miljøet. Der skal eventuelt skelnes mellem fordele på kort sigt (under projektet) og på lang sigt (som kan opstå efter projektets afslutning).</t>
  </si>
  <si>
    <t>Welcher potenzielle Nutzen dürfte sich aus diesem Projekt ergeben? Erläutern Sie, wie das Projekt die Wissenschaft voranbringen oder welcher Nutzen sich letztlich für Menschen, Tiere oder die Umwelt ergeben könnte. Bitte gegebenenfalls zwischen kurzfristigem Nutzen (während der Projektlaufzeit) und langfristigem Nutzen (der sich nach Abschluss des Projekts ergeben könnte) unterscheiden.</t>
  </si>
  <si>
    <t>Ποια είναι τα δυνητικά οφέλη που ενδέχεται να προκύψουν από το έργο αυτό; Εξηγήστε πώς θα μπορούσε να προχωρήσει η επιστήμη, ή πώς θα μπορούσαν οι άνθρωποι, τα ζώα ή το περιβάλλον τελικά να ωφεληθούν από το έργο. Όπου αυτό αρμόζει, διαφοροποιήστε τα βραχυπρόθεσμα οφέλη (εντός της διάρκειας του έργου) από τα μακροπρόθεσμα οφέλη (τα οποία μπορεί να προκύψουν ύστερα από την ολοκλήρωση του έργου).</t>
  </si>
  <si>
    <t>При какви процедури обикновено ще се използват животните (например инжекции, хирургически процедури)? Посочете броя и продължителността на тези процедури.</t>
  </si>
  <si>
    <t>K jakým postupům budou zvířata zpravidla používána (například injekce, chirurgické zákroky)? Uveďte počet těchto postupů a dobu jejich trvání.</t>
  </si>
  <si>
    <t>I hvilke forsøg vil dyrene typisk blive anvendt (f.eks. injektioner, kirurgiske forsøg)? Angiv antallet og varigheden af disse forsøg.</t>
  </si>
  <si>
    <t>Bei welchen Verfahren werden die Tiere üblicherweise verwendet (z. B. Injektionen, chirurgische Eingriffe)? Geben Sie die Anzahl und die Dauer dieser Verfahren an.</t>
  </si>
  <si>
    <t>Σε ποιες διαδικασίες θα χρησιμοποιηθούν κανονικά τα ζώα (π.χ. εγχύσεις, χειρουργικές διαδικασίες); Προσδιορίστε τον αριθμό και τη διάρκεια των διαδικασιών αυτών.</t>
  </si>
  <si>
    <t>Какви са очакваните въздействия/неблагоприятни последици върху животните, например болка, загуба на тегло, неактивност/намалена подвижност, стрес, необичайно поведение, и каква е продължителността на тези последици?</t>
  </si>
  <si>
    <t>Jaké jsou očekávané dopady / nepříznivé účinky na zvířata (například bolest, ztráta hmotnosti, nečinnost / snížená hybnost, stres, neobvyklé chování) a doba trvání těchto účinků?</t>
  </si>
  <si>
    <t>Hvad er de forventede virkninger/skadelige virkninger for dyrene, f.eks. smerte, vægttab, inaktivitet/reduceret mobilitet, stress, unormal adfærd, samt varigheden af disse virkninger?</t>
  </si>
  <si>
    <t>Welche Auswirkungen/Schäden sind für die Tiere zu erwarten (z. B. Schmerzen, Gewichtsverlust, Inaktivität/eingeschränkte Mobilität, Stress, ungewöhnliches Verhalten) und wie lange halten diese Auswirkungen an?</t>
  </si>
  <si>
    <t>Ποιες είναι οι αναμενόμενες δυσμενείς επιπτώσεις/επιδράσεις στα ζώα (για παράδειγμα πόνος, απώλεια βάρους, αδράνεια/μειωμένη κινητικότητα, άγχος, μη φυσιολογική συμπεριφορά) και ποια η διάρκεια των εν λόγω επιδράσεων;</t>
  </si>
  <si>
    <t>Какви видове и брой животни се очаква да бъдат използвани? Какви са очакваната тежест и броят на животните във всяка категория тежест (по видове)?</t>
  </si>
  <si>
    <t>Jaké druhy a počty zvířat mají být podle očekávání používány? Jaké se očekávají stupně závažnosti a počty zvířat v jednotlivých kategoriích závažnosti (podle druhu)?</t>
  </si>
  <si>
    <t>Hvilke arter og hvor mange dyr forventes det vil blive anvendt? Hvad er de forventede belastningsgrader og antallet af dyr i hver belastningskategori (pr. art)?</t>
  </si>
  <si>
    <t>Welche Arten sollen verwendet werden und wie hoch ist die Anzahl der zu verwendenden Tiere? Welche Schweregrade werden erwartet und wie hoch ist die Anzahl der Tiere je Schweregrad (nach Art)?</t>
  </si>
  <si>
    <t>Ποια είδη ζώων και πόσα ζώα αναμένεται ότι θα χρησιμοποιηθούν; Ποιοι είναι οι αναμενόμενοι βαθμοί δριμύτητας και ποιος ο αριθμός των ζώων σε κάθε βαθμό δριμύτητας (ανά είδος);</t>
  </si>
  <si>
    <t>Какво ще се случи с животните, които са останали живи в края на процедурата?</t>
  </si>
  <si>
    <t>Co se stane se zvířaty, která jsou na konci postupu ponechána naživu?</t>
  </si>
  <si>
    <t>Hvad vil der ske med de dyr, der er holdt i live ved forsøgets afslutning?</t>
  </si>
  <si>
    <t>Was geschieht mit den am Leben bleibenden Tieren am Ende des Verfahrens?</t>
  </si>
  <si>
    <t>Τι θα συμβεί στα ζώα που κρατώνται ζωντανά στο τέλος της διαδικασίας;</t>
  </si>
  <si>
    <t>Посочете причините за планираната съдба на животните след процедурата.</t>
  </si>
  <si>
    <t>Uveďte důvody pro plánovaný osud zvířat po provedení postupu.</t>
  </si>
  <si>
    <t>Angiv begrundelser for planerne for dyrene efter forsøget.</t>
  </si>
  <si>
    <t>Begründen Sie den geplanten Verbleib der Tiere nach Abschluss des Verfahrens.</t>
  </si>
  <si>
    <t>Να αναφέρετε τους λόγους για την προγραμματιζόμενη τύχη των ζώων ύστερα από τη διαδικασία.</t>
  </si>
  <si>
    <t>Посочете наличните в тази област алтернативи, които не включват животни, и защо те не могат да бъдат използвани за целите на проекта.</t>
  </si>
  <si>
    <t>Uveďte, jaké alternativy bez použití zvířat jsou v této oblasti dostupné a proč nemohou být použity pro účely tohoto projektu.</t>
  </si>
  <si>
    <t>Angiv, hvilke alternativer der er i form af forsøg uden dyr på dette område, og hvorfor de ikke kan anvendes til dette projekt.</t>
  </si>
  <si>
    <t>Geben Sie an, welche tierversuchsfreien Alternativen in diesem Bereich verfügbar sind und warum sie nicht für die Zwecke des Projekts angewendet werden können.</t>
  </si>
  <si>
    <t>Απαριθμήστε τις διαθέσιμες εναλλακτικές μεθόδους που δεν καταφεύγουν στη χρήση ζώων στον τομέα αυτόν και δηλώστε τους λόγους για τους οποίους δεν μπορούν να χρησιμοποιηθούν για τους σκοπούς του έργου.</t>
  </si>
  <si>
    <t>Обяснете как е бил определен броят на животните за този проект. Опишете стъпките, предприети за намаляване на броя на животните, които ще се използват, и принципите, използвани за проектиране на проучванията. Ако е приложимо, опишете практиките, които ще бъдат използвани в рамките на целия проект, за да се сведе до минимум броят на използваните животни в съответствие с научните цели. Тези практики може да включват например пилотни проучвания, компютърно моделиране, споделяне на тъкани и повторно използване.</t>
  </si>
  <si>
    <t>Vysvětlete, jaký počet zvířat byl pro tento projekt stanoven. Popište kroky, které byly podniknuty ke snížení počtu používaných zvířat, a zásady použité k vytvoření studií. Případně popište postupy, které budou používány po celou dobu trvání projektu za účelem minimalizace počtu používaných zvířat a které odpovídají vědeckým cílům. Mezi tyto postupy mohou patřit např. pilotní studie, počítačové modelování, sdílení tkání a opakované použití.</t>
  </si>
  <si>
    <t>Forklar, hvordan antallet af dyr i dette projekt blev fastlagt. Beskriv, de skridt der er taget for at reducere antallet af dyr, der skal anvendes, og de principper, der ligger til grund for undersøgelsesdesignet. Beskriv, hvis det er relevant, de metoder, der i løbet af projektet vil blive anvendt til at minimere antallet af anvendte dyr i overensstemmelse med de videnskabelige mål. Disse metoder kan f.eks. omfatte pilotundersøgelser, computermodeller, deling af væv og genanvendelse.</t>
  </si>
  <si>
    <t>Erläutern Sie, wie die Anzahl der Tiere für dieses Projekt festgelegt wurde. Beschreiben Sie die Schritte, die unternommen wurden, um die Anzahl der zu verwendenden Tiere zu verringern, sowie die Grundsätze für die Konzeption von Studien. Beschreiben Sie gegebenenfalls die Praktiken, die während des gesamten Projekts angewandt werden, um die Anzahl der Tiere, die entsprechend den wissenschaftlichen Zielen verwendet werden sollen, so gering wie möglich zu halten. Diese Praktiken können z. B. Pilotstudien, Computermodelle, die gemeinsame Nutzung von Geweben und die erneute Verwendung umfassen.</t>
  </si>
  <si>
    <t>Εξηγήστε πώς καθορίστηκαν οι αριθμοί των ζώων για το έργο αυτό. Περιγράψτε τα μέτρα που ελήφθησαν για να μειωθεί ο αριθμός των ζώων προς χρήση, και τις αρχές που εφαρμόστηκαν κατά τον σχεδιασμό των μελετών. Όπου αυτό ισχύει, περιγράψτε τις πρακτικές που θα χρησιμοποιηθούν σε όλη τη διάρκεια του έργου για να ελαχιστοποιηθεί ο αριθμός των ζώων, σύμφωνα με τους επιστημονικούς στόχους. Στις πρακτικές αυτές μπορεί να περιλαμβάνονται π.χ. πιλοτικές μελέτες, εκπόνηση μοντέλων με υπολογιστή, κοινή χρήση και επαναχρησιμοποίηση ιστών.</t>
  </si>
  <si>
    <t>Дайте примери за конкретни мерки (напр. засилено наблюдение, следоперативни грижи, облекчаване на болката, обучаване на животните), които ще бъдат предприети във връзка с процедурите, за да се сведат до минимум последиците (вредите) за благосъстоянието на животните. Опишете механизмите за възприемане на нови техники за облекчаване на използването на животни по време на жизнения цикъл на проекта.</t>
  </si>
  <si>
    <t>Uveďte příklady konkrétních opatření (např. zvýšené pozorování, pooperační péče, tlumení bolesti, výcvik zvířat) přijatých v souvislosti s postupy k minimalizaci nákladů na dobré životní podmínky (újmy) zvířat. Popište mechanismy k přijímání vznikajících zmírňujících postupů v době trvání projektu.</t>
  </si>
  <si>
    <t>Giv eksempler på de specifikke foranstaltninger (f.eks. øget overvågning, postoperativ pleje, smertebehandling, træning af dyr), der skal træffes i forbindelse med forsøgene for at minimere velfærdsomkostninger (skader) for dyrene. Beskriv de mekanismer, der vil blive anvendt til at udnytte nye forfinelsesteknikker, der bliver udviklet i løbet af projektet.</t>
  </si>
  <si>
    <t>Nennen Sie Beispiele für spezifische Maßnahmen (z. B. verstärkte Überwachung, postoperative Betreuung, Schmerzbehandlung, Training der Tiere) in Bezug auf die Verfahren, um die Auswirkungen auf das Wohlergehen der Tiere (Schäden) so gering wie möglich zu halten. Beschreiben Sie die Mechanismen zur Einführung neuer Verbesserungsmethoden während der Projektlaufzeit.</t>
  </si>
  <si>
    <t>Δώστε παραδείγματα των ειδικών μέτρων (π.χ. αυξημένη παρακολούθηση, μετεγχειρητική φροντίδα, διαχείριση του πόνου, εκπαίδευση των ζώων) που πρέπει να ληφθούν, σε σχέση με τις διαδικασίες, ώστε να ελαχιστοποιηθούν οι ζημίες (βλάβες) όσον αφορά την καλή διαβίωση των ζώων. Περιγράψτε τους μηχανισμούς που θα επιτρέψουν την υιοθέτηση νεοεμφανιζόμενων τεχνικών βελτίωσης κατά τη διάρκεια ζωής του έργου.</t>
  </si>
  <si>
    <t>Планиран брой за категория тежест</t>
  </si>
  <si>
    <t>Odhadovaný počet podle závažnosti</t>
  </si>
  <si>
    <t>Anslået antal pr. belastning</t>
  </si>
  <si>
    <t>Geschätzte Anzahl je Schweregrad</t>
  </si>
  <si>
    <t>Εκτιμώμενος αριθμός ανά βαθμό δριμύτητας</t>
  </si>
  <si>
    <t>Прогнозен брой животни, които да бъдат повторно използвани, да бъдат върнати в местообитание/животновъдна система или да бъдат повторно настанени</t>
  </si>
  <si>
    <t>Odhadovaný počet zvířat k opětovnému použití, zvířat, která budou navrácena do přírodního stanoviště či systému chovu, nebo zvířat k umístění do zájmového chovu</t>
  </si>
  <si>
    <t>Anslået antal dyr, der skal genanvendes, skal sættes tilbage i et habitat/produktionssystem eller skal genhuses</t>
  </si>
  <si>
    <t>Geschätzte Anzahl der Tiere, die erneut verwendet, in den Lebensraum/das Haltungssystem zurückgebracht oder privat untergebracht werden.</t>
  </si>
  <si>
    <t>Εκτιμώμενος αριθμός ζώων προς επαναχρησιμοποίηση, επιστροφή σε ενδιαίτημα ή σύστημα εκτροφής ή επαναπατρισμό</t>
  </si>
  <si>
    <t>Задължително!</t>
  </si>
  <si>
    <t>Povinné!</t>
  </si>
  <si>
    <t>Obligatorisk!</t>
  </si>
  <si>
    <t>Pflichtfeld</t>
  </si>
  <si>
    <t>Υποχρεωτικά!</t>
  </si>
  <si>
    <t>Прилага се за държавите членки, в които тази информация се изисква от законодателството.</t>
  </si>
  <si>
    <t>Platí pro ty členské státy, ve kterých jsou tyto informace požadovány podle právních předpisů.</t>
  </si>
  <si>
    <t>Gælder for de medlemsstater, hvor disse oplysninger er påkrævet i henhold til lovgivningen.</t>
  </si>
  <si>
    <t>Gilt für die Mitgliedstaaten, in denen die Angabe dieser Informationen gesetzlich vorgeschrieben ist.</t>
  </si>
  <si>
    <t>Ισχύει για τα κράτη μέλη στα οποία η εν λόγω πληροφορία απαιτείται από τη νομοθεσία</t>
  </si>
  <si>
    <t>Максимална дължина 100 символа.</t>
  </si>
  <si>
    <t>Maximální délka je 100 znaků.</t>
  </si>
  <si>
    <t>Den maksimale længde er 100 tegn.</t>
  </si>
  <si>
    <t>Maximale Länge 100 Zeichen.</t>
  </si>
  <si>
    <t>Το μέγιστο μήκος είναι 100 χαρακτήρες</t>
  </si>
  <si>
    <t>Продължителност на проекта, изразена в месеци.</t>
  </si>
  <si>
    <t>Doba trvání projektu vyjádřená v měsících</t>
  </si>
  <si>
    <t>Projektets varighed i måneder.</t>
  </si>
  <si>
    <t>Projektdauer in Monaten</t>
  </si>
  <si>
    <t>Διάρκεια του έργου εκφραζόμενη σε μήνες.</t>
  </si>
  <si>
    <t>Трябва да бъде цяло число между 1 и 60!</t>
  </si>
  <si>
    <t>Musí se jednat o celé číslo od 1 do 60!</t>
  </si>
  <si>
    <t>Skal være et helt tal mellem 1 og 60!</t>
  </si>
  <si>
    <t>Muss eine ganze Zahl zwischen 1 und 60 sein.</t>
  </si>
  <si>
    <t>Πρέπει να είναι ακέραιος αριθμός μεταξύ 1 και 60!</t>
  </si>
  <si>
    <t>Максимална дължина 50 символа, включително интервалите.</t>
  </si>
  <si>
    <t>Maximální délka je 50 znaků včetně mezer.</t>
  </si>
  <si>
    <t>Højst 50 tegn inklusive mellemrum.</t>
  </si>
  <si>
    <t>Maximale Länge 50 Zeichen einschl. Leerzeichen.</t>
  </si>
  <si>
    <t>Το μέγιστο μήκος είναι 50 χαρακτήρες</t>
  </si>
  <si>
    <t>Максимална дължина 2500 символа.</t>
  </si>
  <si>
    <t>Maximální délka je 2 500 znaků.</t>
  </si>
  <si>
    <t>Højst 2 500 tegn.</t>
  </si>
  <si>
    <t>Maximale Länge 2500 Zeichen.</t>
  </si>
  <si>
    <t>Το μέγιστο μήκος είναι 2 500 χαρακτήρες</t>
  </si>
  <si>
    <t>Максимална дължина 500 символа.</t>
  </si>
  <si>
    <t>Maximální délka je 500 znaků.</t>
  </si>
  <si>
    <t>Højst 500 tegn.</t>
  </si>
  <si>
    <t>Maximale Länge 500 Zeichen.</t>
  </si>
  <si>
    <t>Το μέγιστο μήκος είναι 500 χαρακτήρες</t>
  </si>
  <si>
    <t>Национален идентификатор на НТО.</t>
  </si>
  <si>
    <t>LB nationale identifikator.</t>
  </si>
  <si>
    <t>Εθνικός αναγνωριστικός κωδικός του NTS.</t>
  </si>
  <si>
    <t>Попълнете листа „Очаквани вреди“. Трябва да се попълни поне един ред!</t>
  </si>
  <si>
    <t>Vyplňte prosím list „Očekávané škody“. Vyplněna musí být alespoň jedna řádka!</t>
  </si>
  <si>
    <t>Udfyld skemaet "Forventede skadevirkninger". Der skal udfyldes mindst én række!</t>
  </si>
  <si>
    <t>Bitte das Blatt „Erwartete Schäden“ ausfüllen. Bitte mindestens eine Zeile ausfüllen.</t>
  </si>
  <si>
    <t>Συμπληρώστε το φύλλο «Προβλεπόμενες βλάβες». Πρέπει να επιλεγεί τουλάχιστον μία σειρά!</t>
  </si>
  <si>
    <t xml:space="preserve">Попълнете листа „Съдба на животните, отглеждани живи“ ако е приложимо. </t>
  </si>
  <si>
    <t xml:space="preserve">Je-li to relevantní, prosím vyplňte list „Osud zvířat ponechaných naživu“. </t>
  </si>
  <si>
    <t xml:space="preserve">Udfyld skemaet "Planer for dyr, der holdes i live", hvis det er relevant. </t>
  </si>
  <si>
    <t xml:space="preserve">Bitte ggf. das Blatt „Verbleib der am Leben gebliebenen Tiere“ ausfüllen. </t>
  </si>
  <si>
    <t xml:space="preserve">Συμπληρώστε το φύλλο «Τύχη των ζώων που διατηρούνται ζωντανά», κατά περίπτωση. </t>
  </si>
  <si>
    <t>Форматът е дд-мм-гггг или дд/мм/гггг в зависимост от настройките на системата (напр. 27-05-2022 или 27/05/2022)</t>
  </si>
  <si>
    <t>Formát je v podobě dd-mm-rrrr, nebo dd/mm/rrrr, v závislosti na nastavení Vašeho systému (např. 27-05-2022 nebo 27/05/2022).</t>
  </si>
  <si>
    <t>Formatet er dd-mm-åååå eller dd/mm/åååå afhængigt af dine systemindstillinger (f.eks. 27-05-2022 eller 27/05/2022)</t>
  </si>
  <si>
    <t>Format: TT-MM-JJJJ oder TT/MM/JJJJ je nach den Systemeinstellungen (z. B. 27-05-2022 oder 27/05/2022)</t>
  </si>
  <si>
    <t>Ο μορφότυπος είναι ηη-μμ-εεεε ή ηη/μμ/εεεε ανάλογα με τις ρυθμίσεις του συστήματός σας (π.χ. 27-05-2022 ή 27/05/2022)</t>
  </si>
  <si>
    <t>Допълнителни полета</t>
  </si>
  <si>
    <t>Dodatečná pole</t>
  </si>
  <si>
    <t>Supplerende felter</t>
  </si>
  <si>
    <t>Zusätzliche Felder</t>
  </si>
  <si>
    <t>Πρόσθετα πεδία</t>
  </si>
  <si>
    <t>Дали конкретното поле е приложимо или не, зависи от националните правила.</t>
  </si>
  <si>
    <t>To, zda je konkrétní pole použitelné, či nikoli, závisí na vnitrostátních předpisech.</t>
  </si>
  <si>
    <t>Det afhænger af de nationale regler, om et felt skal udfyldes eller ej.</t>
  </si>
  <si>
    <t>Ob das jeweilige Feld auszufüllen ist oder nicht, hängt von den nationalen Vorschriften ab.</t>
  </si>
  <si>
    <t>Κατά πόσον ο συγκεκριμένος τομέας είναι εφαρμοστέος ή όχι εξαρτάται από τους εθνικούς κανόνες.</t>
  </si>
  <si>
    <t>Начална дата на проекта</t>
  </si>
  <si>
    <t>Datum zahájení projektu</t>
  </si>
  <si>
    <t>Projektets startdato</t>
  </si>
  <si>
    <t>Projektbeginn</t>
  </si>
  <si>
    <t>Ημερομηνία έναρξης έργου</t>
  </si>
  <si>
    <t>Крайна дата на проекта</t>
  </si>
  <si>
    <t>Datum ukončení projektu</t>
  </si>
  <si>
    <t>Projektets slutdato</t>
  </si>
  <si>
    <t>Projektende</t>
  </si>
  <si>
    <t>Ημερομηνία λήξης του έργου</t>
  </si>
  <si>
    <t>Дата на одобрението на проекта</t>
  </si>
  <si>
    <t>Datum schválení projektu</t>
  </si>
  <si>
    <t>Projektets godkendelsesdato</t>
  </si>
  <si>
    <t>Datum der Projektgenehmigung</t>
  </si>
  <si>
    <t>Ημερομηνία έγκρισης έργου</t>
  </si>
  <si>
    <t xml:space="preserve">Код по Международната класификация на болестите </t>
  </si>
  <si>
    <t>Kód MKN</t>
  </si>
  <si>
    <t>ICD-kode</t>
  </si>
  <si>
    <t>ICD-Code</t>
  </si>
  <si>
    <t>Κωδικός ICD</t>
  </si>
  <si>
    <t>Национално поле 1</t>
  </si>
  <si>
    <t>Vnitrostátní pole 1</t>
  </si>
  <si>
    <t>Nationalt felt 1</t>
  </si>
  <si>
    <t>Nationales Feld 1</t>
  </si>
  <si>
    <t>Εθνικό πεδίο 1</t>
  </si>
  <si>
    <t>Национално поле 2</t>
  </si>
  <si>
    <t>Vnitrostátní pole 2</t>
  </si>
  <si>
    <t>Nationalt felt 2</t>
  </si>
  <si>
    <t>Nationales Feld 2</t>
  </si>
  <si>
    <t>Εθνικό πεδίο 2</t>
  </si>
  <si>
    <t>Национално поле 3</t>
  </si>
  <si>
    <t>Vnitrostátní pole 3</t>
  </si>
  <si>
    <t>Nationalt felt 3</t>
  </si>
  <si>
    <t>Nationales Feld 3</t>
  </si>
  <si>
    <t>Εθνικό πεδίο 3</t>
  </si>
  <si>
    <t>Национално поле 4</t>
  </si>
  <si>
    <t>Vnitrostátní pole 4</t>
  </si>
  <si>
    <t>Nationalt felt 4</t>
  </si>
  <si>
    <t>Nationales Feld 4</t>
  </si>
  <si>
    <t>Εθνικό πεδίο 4</t>
  </si>
  <si>
    <t>Национално поле 5</t>
  </si>
  <si>
    <t>Vnitrostátní pole 5</t>
  </si>
  <si>
    <t>Nationalt felt 5</t>
  </si>
  <si>
    <t>Nationales Feld 5</t>
  </si>
  <si>
    <t>Εθνικό πεδίο 5</t>
  </si>
  <si>
    <t>Попълнете листа „Цел на проекта“.</t>
  </si>
  <si>
    <t>Prosím vyplňte list „Účel projektu“.</t>
  </si>
  <si>
    <t>Udfyld skemaet "Formål med projektet"</t>
  </si>
  <si>
    <t>Bitte das Blatt „Projektziel(e)“ ausfüllen.</t>
  </si>
  <si>
    <t>Συμπληρώστε το φύλλο «Σκοπός του έργου».</t>
  </si>
  <si>
    <t>(в месеци)</t>
  </si>
  <si>
    <t>(v měsících)</t>
  </si>
  <si>
    <t>(i måneder)</t>
  </si>
  <si>
    <t>(in Monaten)</t>
  </si>
  <si>
    <t>(σε μήνες)</t>
  </si>
  <si>
    <t>Може да се състои от повече от една дума.</t>
  </si>
  <si>
    <t>Může se skládat z více než jednoho slova.</t>
  </si>
  <si>
    <t>Kan bestå af mere end ét ord.</t>
  </si>
  <si>
    <t>Kann aus mehr als einem Wort bestehen.</t>
  </si>
  <si>
    <t>Μπορεί να αποτελείται από περισσότερες από μία λέξεις.</t>
  </si>
  <si>
    <t>Попълнете всички категории с цели числа (0 или по-големи)!</t>
  </si>
  <si>
    <t>U všech kategorií prosím vyplňte celá čísla (0 nebo vyšší)!</t>
  </si>
  <si>
    <t>Udfyld alle kategorier med hele tal (0 eller derover)!</t>
  </si>
  <si>
    <t>Bitte in allen Kategorien ganze Zahlen (0 oder höher) eintragen.</t>
  </si>
  <si>
    <t>Συμπληρώστε όλες τις κατηγορίες με ακέραιους αριθμούς (0 ή περισσότερους)!</t>
  </si>
  <si>
    <t>Посочете дали проектът попада в обхвата на директивата или не.</t>
  </si>
  <si>
    <t>Uveďte, zda projekt spadá do oblasti působnosti směrnice, či nikoli.</t>
  </si>
  <si>
    <t>Angiv, om projektet falder ind under direktivets anvendelsesområde eller ej.</t>
  </si>
  <si>
    <t>Bitte angeben, ob das Projekt in den Anwendungsbereich der Richtlinie fällt oder nicht.</t>
  </si>
  <si>
    <t>Αναφέρετε αν το έργο εμπίπτει ή όχι στο πεδίο εφαρμογής της οδηγίας.</t>
  </si>
  <si>
    <t>Код по Международната класификация на болестите (ICD).</t>
  </si>
  <si>
    <t>Kód Mezinárodní klasifikace nemocí (MKN)</t>
  </si>
  <si>
    <t>International klassifikation af sygdomme (ICD-kode)</t>
  </si>
  <si>
    <t>Code der Internationalen Klassifikation der Krankheiten (ICD)</t>
  </si>
  <si>
    <t>Κωδικός Διεθνούς Ταξινόμησης Νόσων (ICD).</t>
  </si>
  <si>
    <t>С точност до 4 символен код.</t>
  </si>
  <si>
    <t>S upřesněním až na 4 znaky kódu</t>
  </si>
  <si>
    <t>Kode med en nøjagtighed på op til 4 tegn.</t>
  </si>
  <si>
    <t>Bis zu einer Genauigkeit von einem 4-stelligen Code.</t>
  </si>
  <si>
    <t>Διευκρίνιση: κωδικός 4 χαρακτήρων.</t>
  </si>
  <si>
    <t>Връзка към предишната версия на НТО извън системата на Европейската комисия</t>
  </si>
  <si>
    <t>Odkaz na předchozí verzi NSPP mimo systém EK</t>
  </si>
  <si>
    <t>Link til tidligere LB, der ikke er i Europa-Kommissionens system</t>
  </si>
  <si>
    <t>Link zur vorherigen Version der NTP außerhalb des Systems der Europäischen Kommission</t>
  </si>
  <si>
    <t>Σύνδεσμος προς την προηγούμενη έκδοση NTS εκτός του συστήματος της EC</t>
  </si>
  <si>
    <t>Да се използва в преходния период, когато предишната версия на НТО  може да не съществува в системата на Европейската комисия.</t>
  </si>
  <si>
    <t>Použije se v přechodném období, v němž zřejmě neexistuje předchozí verze NSPP v systému EK.</t>
  </si>
  <si>
    <t>Anvendes i en overgangsperiode, hvor en tidligere LB endnu ikke findes i Europa-Kommissionens system.</t>
  </si>
  <si>
    <t>Übergangsweise zu verwenden, wenn die vorherige Version der NTP möglicherweise nicht im System der Europäischen Kommission vorhanden ist.</t>
  </si>
  <si>
    <t>Να χρησιμοποιείται σε μεταβατική περίοδο όταν η προηγούμενη έκδοση του NTS ενδέχεται να μην υπάρχει στο σύστημα της EC</t>
  </si>
  <si>
    <t>Идентификатор на НТО</t>
  </si>
  <si>
    <t>Identifikátor NSPP</t>
  </si>
  <si>
    <t>LB identifikator</t>
  </si>
  <si>
    <t>Kennung der NTP</t>
  </si>
  <si>
    <t>Αναγνωριστικός κωδικός NTS</t>
  </si>
  <si>
    <t>Уникален идентификатор на НТО, присвоен от централната система на Европейската комисия.</t>
  </si>
  <si>
    <t>Jedinečný identifikátor NSPP přidělený centrálním systémem EK.</t>
  </si>
  <si>
    <t>Entydig  identifikator for LB tildelt af Europa-Kommissionens centrale system.</t>
  </si>
  <si>
    <t>Vom zentralen System der Europäischen Kommission zugewiesene eindeutige NTP-Kennung</t>
  </si>
  <si>
    <t>Μοναδικός αναγνωριστικός κωδικός NTS που αποδίδεται από το κεντρικό σύστημα της EC.</t>
  </si>
  <si>
    <t>Попълва се само при актуализиране на НТО, които вече са записани в системата на Европейската комисия.</t>
  </si>
  <si>
    <t>Vyplní se pouze v případě aktualizace NSPP již uloženého v systému EK.</t>
  </si>
  <si>
    <t>Udfyldes kun ved opdatering af en LB, der allerede findes i Europa-Kommissionens system.</t>
  </si>
  <si>
    <t>Nur auszufüllen bei der Aktualisierung einer im System der Europäischen Kommission bereits gespeicherten NTP.</t>
  </si>
  <si>
    <t>Συμπληρώνεται μόνο κατά την επικαιροποίηση NTS που είναι ήδη αποθηκευμένα στο σύστημα της EC.</t>
  </si>
  <si>
    <t>Специфична тежест за държавата членка</t>
  </si>
  <si>
    <t>Individuální stupeň závažnosti členského státu</t>
  </si>
  <si>
    <t>Belastningsgrad på nationale skala</t>
  </si>
  <si>
    <t>Vom MS festgelegter Schweregrad</t>
  </si>
  <si>
    <t>Δριμύτητα ειδική για το ΚΜ</t>
  </si>
  <si>
    <t>Полето няма да бъде публикувано.</t>
  </si>
  <si>
    <t>Pole nebude zveřejněno.</t>
  </si>
  <si>
    <t>Feltet vil ikke blive offentliggjort.</t>
  </si>
  <si>
    <t>Das Feld wird nicht veröffentlicht.</t>
  </si>
  <si>
    <t>Το πεδίο δεν θα δημοσιευθεί.</t>
  </si>
  <si>
    <t>País</t>
  </si>
  <si>
    <t>Riik</t>
  </si>
  <si>
    <t>Maa</t>
  </si>
  <si>
    <t>Pays</t>
  </si>
  <si>
    <t>Država</t>
  </si>
  <si>
    <t>Ország</t>
  </si>
  <si>
    <t>Paese</t>
  </si>
  <si>
    <t>Šalis</t>
  </si>
  <si>
    <t>Valsts</t>
  </si>
  <si>
    <r>
      <rPr>
        <sz val="11"/>
        <rFont val="Calibri"/>
        <family val="2"/>
      </rPr>
      <t>Pajjiż</t>
    </r>
  </si>
  <si>
    <t>Państwo</t>
  </si>
  <si>
    <t>Țara</t>
  </si>
  <si>
    <t>Krajina</t>
  </si>
  <si>
    <r>
      <rPr>
        <sz val="11"/>
        <rFont val="Calibri"/>
        <family val="2"/>
      </rPr>
      <t>Land</t>
    </r>
  </si>
  <si>
    <t>Lengua</t>
  </si>
  <si>
    <t>Keel</t>
  </si>
  <si>
    <t>Kieli</t>
  </si>
  <si>
    <t>Langue</t>
  </si>
  <si>
    <t>Jezik</t>
  </si>
  <si>
    <t>Nyelv</t>
  </si>
  <si>
    <t>Lingua</t>
  </si>
  <si>
    <t>Kalba</t>
  </si>
  <si>
    <t>Valoda</t>
  </si>
  <si>
    <r>
      <rPr>
        <sz val="11"/>
        <rFont val="Calibri"/>
        <family val="2"/>
      </rPr>
      <t>Lingwa</t>
    </r>
  </si>
  <si>
    <t>Taal</t>
  </si>
  <si>
    <t>Język</t>
  </si>
  <si>
    <t>Língua</t>
  </si>
  <si>
    <t>Limba</t>
  </si>
  <si>
    <r>
      <rPr>
        <sz val="11"/>
        <rFont val="Calibri"/>
        <family val="2"/>
      </rPr>
      <t>Språk</t>
    </r>
  </si>
  <si>
    <t>Språk</t>
  </si>
  <si>
    <t>Presentación UE</t>
  </si>
  <si>
    <t>Esitatakse ELile</t>
  </si>
  <si>
    <t>Toimitettava EU:lle</t>
  </si>
  <si>
    <t>Soumission à l’UE</t>
  </si>
  <si>
    <t>Podnošenje informacija EU-u</t>
  </si>
  <si>
    <t>Uniós célú benyújtás</t>
  </si>
  <si>
    <t>Da trasmettere all'UE</t>
  </si>
  <si>
    <t>ES pateikta informacja</t>
  </si>
  <si>
    <t>Iesniegums ES</t>
  </si>
  <si>
    <r>
      <rPr>
        <sz val="11"/>
        <rFont val="Calibri"/>
        <family val="2"/>
      </rPr>
      <t>Sottomissjoni tal-UE</t>
    </r>
  </si>
  <si>
    <t>Indiening bij EU</t>
  </si>
  <si>
    <t>Składany na poziomie UE</t>
  </si>
  <si>
    <t>Apresentação à UE</t>
  </si>
  <si>
    <t>Informații care trebuie transmise către UE</t>
  </si>
  <si>
    <t>Predloženie EÚ</t>
  </si>
  <si>
    <t>Predložitev informacij EU</t>
  </si>
  <si>
    <r>
      <rPr>
        <sz val="11"/>
        <rFont val="Calibri"/>
        <family val="2"/>
      </rPr>
      <t>Inlämning till EU</t>
    </r>
  </si>
  <si>
    <t>EU-melding</t>
  </si>
  <si>
    <t>Título del proyecto</t>
  </si>
  <si>
    <t>Projekti pealkiri</t>
  </si>
  <si>
    <t>Hankkeen otsikko</t>
  </si>
  <si>
    <t>Intitulé du projet</t>
  </si>
  <si>
    <t>Naslov projekta</t>
  </si>
  <si>
    <t>A projekt címe</t>
  </si>
  <si>
    <t>Titolo del progetto</t>
  </si>
  <si>
    <t>Projekto pavadinimas</t>
  </si>
  <si>
    <t>Projekta nosaukums</t>
  </si>
  <si>
    <r>
      <rPr>
        <sz val="11"/>
        <rFont val="Calibri"/>
        <family val="2"/>
      </rPr>
      <t>Titlu tal-proġett</t>
    </r>
  </si>
  <si>
    <t>Naam van het project</t>
  </si>
  <si>
    <t>Tytuł projektu</t>
  </si>
  <si>
    <t>Título do projeto</t>
  </si>
  <si>
    <t>Titlul proiectului</t>
  </si>
  <si>
    <t>Názov projektu</t>
  </si>
  <si>
    <r>
      <rPr>
        <sz val="11"/>
        <rFont val="Calibri"/>
        <family val="2"/>
      </rPr>
      <t>Projektets namn</t>
    </r>
  </si>
  <si>
    <t>Tittel på prosjektet</t>
  </si>
  <si>
    <t>Duración del proyecto</t>
  </si>
  <si>
    <t>Projekti kestus</t>
  </si>
  <si>
    <t>Hankkeen  kesto</t>
  </si>
  <si>
    <t>Durée du projet</t>
  </si>
  <si>
    <t>Trajanje projekta</t>
  </si>
  <si>
    <t>A projekt időtartama</t>
  </si>
  <si>
    <t>Durata del progetto</t>
  </si>
  <si>
    <t>Projekto trukmė</t>
  </si>
  <si>
    <t>Projekta ilgums</t>
  </si>
  <si>
    <r>
      <rPr>
        <sz val="11"/>
        <rFont val="Calibri"/>
        <family val="2"/>
      </rPr>
      <t>Durata tal-proġett</t>
    </r>
  </si>
  <si>
    <t>Duur van het project</t>
  </si>
  <si>
    <t>Czas trwania projektu</t>
  </si>
  <si>
    <t>Duração do projeto</t>
  </si>
  <si>
    <t>Durata proiectului</t>
  </si>
  <si>
    <t>Trvanie projektu</t>
  </si>
  <si>
    <r>
      <rPr>
        <sz val="11"/>
        <rFont val="Calibri"/>
        <family val="2"/>
      </rPr>
      <t>Projektets varaktighet</t>
    </r>
  </si>
  <si>
    <t xml:space="preserve">Prosjektets varighet </t>
  </si>
  <si>
    <t>Palabras clave</t>
  </si>
  <si>
    <t>Märksõnad</t>
  </si>
  <si>
    <t>Avainsanat</t>
  </si>
  <si>
    <t>Mots-clés</t>
  </si>
  <si>
    <t>Ključne riječi</t>
  </si>
  <si>
    <t>Kulcsszavak</t>
  </si>
  <si>
    <t>Parole chiave</t>
  </si>
  <si>
    <t>Reikšminiai žodžiai</t>
  </si>
  <si>
    <t>Atslēgvārdi</t>
  </si>
  <si>
    <r>
      <rPr>
        <sz val="11"/>
        <rFont val="Calibri"/>
        <family val="2"/>
      </rPr>
      <t>Kliem ewlieni</t>
    </r>
  </si>
  <si>
    <t>Trefwoorden</t>
  </si>
  <si>
    <t>Słowa kluczowe</t>
  </si>
  <si>
    <t>Palavras-chave</t>
  </si>
  <si>
    <t>Cuvinte-cheie</t>
  </si>
  <si>
    <t>Kľúčové slová</t>
  </si>
  <si>
    <t>Ključne besede</t>
  </si>
  <si>
    <r>
      <rPr>
        <sz val="11"/>
        <rFont val="Calibri"/>
        <family val="2"/>
      </rPr>
      <t>Nyckelord</t>
    </r>
  </si>
  <si>
    <t>Nøkkelord</t>
  </si>
  <si>
    <t>Palabra clave (Keyword)</t>
  </si>
  <si>
    <t>Märksõna</t>
  </si>
  <si>
    <t>Avainsana</t>
  </si>
  <si>
    <t>Mot-clé</t>
  </si>
  <si>
    <t>Ključna riječ</t>
  </si>
  <si>
    <t>Kulcsszó</t>
  </si>
  <si>
    <t>Parola chiave</t>
  </si>
  <si>
    <t>Reikšminis žodis</t>
  </si>
  <si>
    <t>Atslēgvārds</t>
  </si>
  <si>
    <r>
      <rPr>
        <sz val="11"/>
        <rFont val="Calibri"/>
        <family val="2"/>
      </rPr>
      <t>Kelma ewlenija</t>
    </r>
  </si>
  <si>
    <t>Trefwoord</t>
  </si>
  <si>
    <t>Słowo kluczowe</t>
  </si>
  <si>
    <t>Palavra-chave</t>
  </si>
  <si>
    <t>Cuvânt-cheie</t>
  </si>
  <si>
    <t>Kľúčové slovo</t>
  </si>
  <si>
    <t>Ključna beseda</t>
  </si>
  <si>
    <t>Finalidad del (de los) proyecto(s)</t>
  </si>
  <si>
    <t>Projekti eesmärk (eesmärgid)</t>
  </si>
  <si>
    <t>Hankkeen tai hankkeiden tavoite</t>
  </si>
  <si>
    <t>Finalité(s) du projet</t>
  </si>
  <si>
    <t>Svrha projekta</t>
  </si>
  <si>
    <t>A projekt  célja(i)</t>
  </si>
  <si>
    <t>Scopo/i del progetto</t>
  </si>
  <si>
    <t>Projekto tikslas (-ai)</t>
  </si>
  <si>
    <t>Projekta nolūks vai nolūki</t>
  </si>
  <si>
    <r>
      <rPr>
        <sz val="11"/>
        <rFont val="Calibri"/>
        <family val="2"/>
      </rPr>
      <t>Għan(ijiet) tal-proġett</t>
    </r>
  </si>
  <si>
    <t>Doel(en) van het project</t>
  </si>
  <si>
    <t>Cel(e) projektu</t>
  </si>
  <si>
    <t>Finalidade(s) do projeto</t>
  </si>
  <si>
    <t>Scopul (scopurile) proiectului</t>
  </si>
  <si>
    <t>Účel(y) projektu</t>
  </si>
  <si>
    <t>Namen(i) projekta</t>
  </si>
  <si>
    <r>
      <rPr>
        <sz val="11"/>
        <rFont val="Calibri"/>
        <family val="2"/>
      </rPr>
      <t>Projektets syfte(n)</t>
    </r>
  </si>
  <si>
    <t>Formålet med prosjektet</t>
  </si>
  <si>
    <t>Utilización reglamentaria: Control de calidad (incluidos los ensayos de seguridad y potencia de los lotes)</t>
  </si>
  <si>
    <t>Õiguslike nõuete täitmisega seotud kasutus: Kvaliteedikontroll (sh partii ohutus- ja potentsusuuringud)</t>
  </si>
  <si>
    <t>Lakisääteinen käyttö: Laadunvalvonta (myös valmiste-erän turvallisuuden ja tehon testaus)</t>
  </si>
  <si>
    <t>Utilisation réglementaire: Contrôle de la qualité (y compris les essais d’innocuité et d’activité des lots)</t>
  </si>
  <si>
    <t>Regulatorno korištenje: kontrola kvalitete (uključujući ispitivanje sigurnosti i učinkovitosti šarže)</t>
  </si>
  <si>
    <t>Hatósági vizsgálatok: Minőség-ellenőrzés (ideértve a gyártási tételek ártalmatlansági és hatáserősségi vizsgálatát)</t>
  </si>
  <si>
    <t>Uso a fini regolatori: Controllo di qualità (comprese le prove di sicurezza e di potenza di lotto)</t>
  </si>
  <si>
    <t>Teisės aktais grindžiamas naudojimas: Kokybės kontrolė (įskaitant partijos saugos ir stiprumo bandymus)</t>
  </si>
  <si>
    <t>Izmantošana regulatīviem mērķiem: Kvalitātes kontrole (arī partijas drošuma un stipruma testi)</t>
  </si>
  <si>
    <r>
      <rPr>
        <sz val="11"/>
        <rFont val="Calibri"/>
        <family val="2"/>
      </rPr>
      <t>Użu regolatorju: Kontroll tal-kwalità (inkluż is-sikurezza tal-lott u l-ittestjar tal-potenza)</t>
    </r>
  </si>
  <si>
    <t>Gebruik op grond van regelgeving: kwaliteitscontrole (m.i.v. tests van de veiligheid en werkzaamheid van charges)</t>
  </si>
  <si>
    <t>Badania w celach regulacyjnych: Kontrola jakości (w tym badanie bezpieczeństwa i aktywności biologicznej serii)</t>
  </si>
  <si>
    <t>Utilização regulamentar: Controlo da qualidade (incluindo ensaios de segurança e de potência dos lotes)</t>
  </si>
  <si>
    <t>Utilizare normativă: Controlul calității (inclusiv testarea siguranței și a puterii imunogene a loturilor)</t>
  </si>
  <si>
    <t>Použitie na regulačné účely: Kontrola kvality (vrátane testovania bezpečnosti a účinnosti šarže)</t>
  </si>
  <si>
    <t>Predpisana uporaba: nadzor kakovosti (vključno s preskušanjem varnosti in jakosti serije)</t>
  </si>
  <si>
    <r>
      <rPr>
        <sz val="11"/>
        <rFont val="Calibri"/>
        <family val="2"/>
      </rPr>
      <t>Lagstadgad användning: Kvalitetskontroll (inkl. säkerhets- och effektivitetstester av tillverkningssatser)</t>
    </r>
  </si>
  <si>
    <t>Regelverksbasert bruk: Kvalitetskontroll (herunder sikkerhetsprøving og styrkebestemmelse av partier)</t>
  </si>
  <si>
    <t>Utilización reglamentaria: Otros ensayos de eficacia y tolerancia</t>
  </si>
  <si>
    <t>Õiguslike nõuete täitmisega seotud kasutus: Muud tõhusus- ja taluvusuuringud</t>
  </si>
  <si>
    <t>Lakisääteinen käyttö: Muu teho- ja siedettävyystutkimus</t>
  </si>
  <si>
    <t>Utilisation réglementaire: Autres essais d’efficacité et de tolérance</t>
  </si>
  <si>
    <t>Regulatorno korištenje: druga ispitivanja učinkovitosti i tolerancije</t>
  </si>
  <si>
    <t>Hatósági vizsgálatok: Egyéb hatékonysági és toleranciavizsgálatok</t>
  </si>
  <si>
    <t>Uso a fini regolatori: Altre prove di efficacia e tolleranza</t>
  </si>
  <si>
    <t>Teisės aktais grindžiamas naudojimas: Kiti veiksmingumo ir toleravimo bandymai</t>
  </si>
  <si>
    <t>Izmantošana regulatīviem mērķiem: Citi iedarbīguma un panesamības testi</t>
  </si>
  <si>
    <r>
      <rPr>
        <sz val="11"/>
        <rFont val="Calibri"/>
        <family val="2"/>
      </rPr>
      <t>Użu regolatorju: Ittestjar ieħor tal-effikaċja u tat-tolleranza</t>
    </r>
  </si>
  <si>
    <t>Gebruik op grond van regelgeving: andere doeltreffendheids- en tolerantietests</t>
  </si>
  <si>
    <t>Badania w celach regulacyjnych: Inne badania skuteczności i tolerancji</t>
  </si>
  <si>
    <t>Utilização regulamentar: Outros ensaios de eficácia e tolerância</t>
  </si>
  <si>
    <t>Utilizare normativă: Alte testări ale eficacității și ale toleranței</t>
  </si>
  <si>
    <t>Použitie na regulačné účely: Iné testovanie účinnosti a tolerancie</t>
  </si>
  <si>
    <t>Predpisana uporaba: druge vrste preskušanja učinkovitosti in tolerance</t>
  </si>
  <si>
    <r>
      <rPr>
        <sz val="11"/>
        <rFont val="Calibri"/>
        <family val="2"/>
      </rPr>
      <t>Lagstadgad användning: Andra effektivitets- och toleranstester</t>
    </r>
  </si>
  <si>
    <t>Regelverksbasert bruk: Andre forsøk for å kartlegge virkninger og toleranse</t>
  </si>
  <si>
    <t>Utilización reglamentaria: Ensayos de toxicidad y otros ensayos de seguridad, incluida la farmacología</t>
  </si>
  <si>
    <t>Õiguslike nõuete täitmisega seotud kasutus: Toksilisuse ja muud ohutusuuringud, sh farmakoloogilised uuringud</t>
  </si>
  <si>
    <t>Lakisääteinen käyttö: Toksisuus- ja muu turvallisuustestaus ml. farmakologiset testit</t>
  </si>
  <si>
    <t>Utilisation réglementaire: Essais de toxicité et autres essais d’innocuité, y compris la pharmacologie</t>
  </si>
  <si>
    <t>Regulatorno korištenje: ispitivanja toksičnosti i druga ispitivanja sigurnosti, uključujući farmakologiju</t>
  </si>
  <si>
    <t>Hatósági vizsgálatok: Toxicitási és egyéb biztonsági vizsgálatok, ideértve a farmakológiát is</t>
  </si>
  <si>
    <t>Uso a fini regolatori: Prove di tossicità e altre prove di sicurezza, comprese prove farmacologiche</t>
  </si>
  <si>
    <t>Teisės aktais grindžiamas naudojimas: Toksiškumo ir kiti saugos bandymai, įskaitant farmakologiją</t>
  </si>
  <si>
    <t>Izmantošana regulatīviem mērķiem: Toksicitātes testi un citi drošuma testi, arī farmakoloģijā</t>
  </si>
  <si>
    <r>
      <rPr>
        <sz val="11"/>
        <rFont val="Calibri"/>
        <family val="2"/>
      </rPr>
      <t>Użu regolatorju: Tossiċità u ttestjar ieħor tas-sikurezza inkluża l-farmakoloġija</t>
    </r>
  </si>
  <si>
    <t>Gebruik op grond van regelgeving: toxiciteits- en andere veiligheidstests m.i.v. farmacologie</t>
  </si>
  <si>
    <t>Badania w celach regulacyjnych: Badania toksyczności i inne badania bezpieczeństwa, w tym farmakologiczne</t>
  </si>
  <si>
    <t>Utilização regulamentar: Ensaios de toxicidade e outros ensaios de segurança, incluindo farmacologia</t>
  </si>
  <si>
    <t>Utilizare normativă: Testări ale toxicității și alte testări ale siguranței, inclusiv farmacologie</t>
  </si>
  <si>
    <t>Použitie na regulačné účely: Testovanie toxicity a iné testovanie bezpečnosti vrátane farmakológie</t>
  </si>
  <si>
    <t>Predpisana uporaba: preskušanje toksičnosti in druge vrste preskušanja varnosti, vključno s farmakologijo</t>
  </si>
  <si>
    <r>
      <rPr>
        <sz val="11"/>
        <rFont val="Calibri"/>
        <family val="2"/>
      </rPr>
      <t>Lagstadgad användning: Toxicitetstester och andra säkerhetstester som inbegriper farmakologi</t>
    </r>
  </si>
  <si>
    <t>Regelverksbasert bruk: Giftighetsprøving og annen sikkerhetsprøving, herunder farmakologi</t>
  </si>
  <si>
    <t>Producción rutinaria</t>
  </si>
  <si>
    <t>Tavapärane tootmine:</t>
  </si>
  <si>
    <t>Rutiinituotanto</t>
  </si>
  <si>
    <t>Production de routine</t>
  </si>
  <si>
    <t>Rutinska proizvodnja</t>
  </si>
  <si>
    <t>Rutinszerű gyártás</t>
  </si>
  <si>
    <t>Produzione ordinaria</t>
  </si>
  <si>
    <t>Įprastinė gamyba</t>
  </si>
  <si>
    <t>Izmantošana rutīnveida ražošanā</t>
  </si>
  <si>
    <r>
      <rPr>
        <sz val="11"/>
        <rFont val="Calibri"/>
        <family val="2"/>
      </rPr>
      <t>Produzzjoni rutina</t>
    </r>
  </si>
  <si>
    <t>Routineproductie</t>
  </si>
  <si>
    <t>Produkcja rutynowa</t>
  </si>
  <si>
    <t>Produção de rotina</t>
  </si>
  <si>
    <t>Producere de rutină</t>
  </si>
  <si>
    <t>Bežná výroba</t>
  </si>
  <si>
    <t>Redna proizvodnja</t>
  </si>
  <si>
    <r>
      <rPr>
        <sz val="11"/>
        <rFont val="Calibri"/>
        <family val="2"/>
      </rPr>
      <t>Rutinmässig produktion</t>
    </r>
  </si>
  <si>
    <t>Rutineproduksjon</t>
  </si>
  <si>
    <t>Protección del entorno natural en interés de la salud o del bienestar de los seres humanos o de los animales</t>
  </si>
  <si>
    <t>Educación postsecundaria</t>
  </si>
  <si>
    <t>Formación</t>
  </si>
  <si>
    <t>Väljaõpe</t>
  </si>
  <si>
    <t>Koulutus</t>
  </si>
  <si>
    <t>Formation</t>
  </si>
  <si>
    <t>Osposobljavanje</t>
  </si>
  <si>
    <t>Képzés</t>
  </si>
  <si>
    <t>Formazione</t>
  </si>
  <si>
    <t>Mokymas</t>
  </si>
  <si>
    <t>Apmācība</t>
  </si>
  <si>
    <r>
      <rPr>
        <sz val="11"/>
        <rFont val="Calibri"/>
        <family val="2"/>
      </rPr>
      <t>Taħriġ</t>
    </r>
  </si>
  <si>
    <t>Opleiding</t>
  </si>
  <si>
    <t>Szkolenia</t>
  </si>
  <si>
    <t>Formação</t>
  </si>
  <si>
    <t>Formare</t>
  </si>
  <si>
    <t>Odborná príprava</t>
  </si>
  <si>
    <t>Usposabljanje</t>
  </si>
  <si>
    <r>
      <rPr>
        <sz val="11"/>
        <rFont val="Calibri"/>
        <family val="2"/>
      </rPr>
      <t>Utbildning för yrkesfärdigheter</t>
    </r>
  </si>
  <si>
    <t>Opplæring</t>
  </si>
  <si>
    <t>Investigaciones forenses</t>
  </si>
  <si>
    <t>Mantenimiento de colonias de animales genéticamente alterados no utilizados en otros procedimientos</t>
  </si>
  <si>
    <t>Selliste geneetiliselt muundatud loomade kolooniate säilitamine, keda ei kasutata muudes katsetes</t>
  </si>
  <si>
    <t>Geneettisesti muunneltujen eläinten kolonioiden säilyttäminen; ei käytetty muissa toimenpiteissä</t>
  </si>
  <si>
    <t>Maintien de colonies d’animaux génétiquement modifiés, non utilisés dans d’autres procédures</t>
  </si>
  <si>
    <t>Održavanje kolonija genetski izmijenjenih životinja koje se ne koriste u drugim postupcima</t>
  </si>
  <si>
    <t>A géntechnológiával módosított, egyéb eljárásokban nem használt állatok kolóniáinak fenntartása</t>
  </si>
  <si>
    <t>Mantenimento di colonie di animali geneticamente modificati, non utilizzati in altre procedure</t>
  </si>
  <si>
    <t>Genetiškai pakeistų, kitoms procedūroms nenaudotų gyvūnų kolonijų išlaikymas</t>
  </si>
  <si>
    <t>Tādu ģenētiski pārveidotu dzīvnieku koloniju uzturēšana, kurus neizmanto citās procedūrās</t>
  </si>
  <si>
    <r>
      <rPr>
        <sz val="11"/>
        <rFont val="Calibri"/>
        <family val="2"/>
      </rPr>
      <t>Manteniment ta’ kolonji ta’ annimali mibdulin ġenetikament, li mhux użati fi proċeduri oħra</t>
    </r>
  </si>
  <si>
    <t>Instandhouding van kolonies van genetisch gewijzigde dieren, niet gebruikt in andere procedures</t>
  </si>
  <si>
    <t>Utrzymanie kolonii zwierząt zmienionych genetycznie, niewykorzystywanych do celów innych procedur</t>
  </si>
  <si>
    <t>Manutenção de colónias de animais geneticamente alterados, não utilizados noutros procedimentos</t>
  </si>
  <si>
    <t>Menținerea coloniilor de animale modificate genetic, neutilizate în alte proceduri</t>
  </si>
  <si>
    <t>Udržiavanie kolónií geneticky modifikovaných zvierat, ktoré neboli použité v iných postupoch</t>
  </si>
  <si>
    <t>Ohranitev kolonij gensko spremenjenih živali, ki se ne uporabljajo v drugih postopkih</t>
  </si>
  <si>
    <r>
      <rPr>
        <sz val="11"/>
        <rFont val="Calibri"/>
        <family val="2"/>
      </rPr>
      <t>Upprätthållande av kolonier av genetiskt förändrade djur som inte används i andra försök</t>
    </r>
  </si>
  <si>
    <t>Opprettholdelse av kolonier av genmodifiserte dyr som ikke brukes i andre forsøk</t>
  </si>
  <si>
    <t>RESUMEN NO TÉCNICO DEL PROYECTO</t>
  </si>
  <si>
    <t>MITTETEHNILINE PROJEKTIKOKKUVÕTE (MTK)</t>
  </si>
  <si>
    <t>YLEISTAJUINEN TIIVISTELMÄ</t>
  </si>
  <si>
    <t>RÉSUMÉ NON TECHNIQUE DU PROJET</t>
  </si>
  <si>
    <t>NETEHNIČKI SAŽETAK PROJEKTA</t>
  </si>
  <si>
    <t>NEM SZAKMAI PROJEKT-ÖSSZEFOGLALÓ</t>
  </si>
  <si>
    <t>SINTESI NON TECNICA DEL PROGETTO</t>
  </si>
  <si>
    <t>NETECHNINĖ PROJEKTO SANTRAUKA</t>
  </si>
  <si>
    <t>NETEHNISKS PROJEKTA KOPSAVILKUMS</t>
  </si>
  <si>
    <r>
      <rPr>
        <sz val="11"/>
        <rFont val="Calibri"/>
        <family val="2"/>
      </rPr>
      <t>SOMMARJU MHUX TEKNIKU TAL-PROĠETT</t>
    </r>
  </si>
  <si>
    <t>NIET-TECHNISCHE PROJECTSAMENVATTING</t>
  </si>
  <si>
    <t>NIETECHNICZNE STRESZCZENIE PROJEKTU</t>
  </si>
  <si>
    <t>RESUMO NÃO TÉCNICO DO PROJETO</t>
  </si>
  <si>
    <t>REZUMATUL CU CARACTER NONTEHNIC AL PROIECTULUI</t>
  </si>
  <si>
    <t>NETECHNICKÉ ZHRNUTIE PROJEKTU</t>
  </si>
  <si>
    <t>NETEHNIČNI POVZETEK PROJEKTA</t>
  </si>
  <si>
    <r>
      <rPr>
        <sz val="11"/>
        <rFont val="Calibri"/>
        <family val="2"/>
      </rPr>
      <t>POPULÄRVETENSKAPLIG SAMMANFATTNING (PVS)</t>
    </r>
  </si>
  <si>
    <t>FORSØKSSAMMENDRAG</t>
  </si>
  <si>
    <t>Debe elegirse al menos una finalidad.</t>
  </si>
  <si>
    <t>Valida tuleb vähemalt üks eesmärk!</t>
  </si>
  <si>
    <t>Valitse vähintään yksi tavoite!</t>
  </si>
  <si>
    <t>Choisir au moins une finalité!</t>
  </si>
  <si>
    <t>Potrebno je odabrati barem jednu svrhu!</t>
  </si>
  <si>
    <t>Válasszon ki legalább egy célt!</t>
  </si>
  <si>
    <t>Scegliere almeno uno scopo</t>
  </si>
  <si>
    <t>Turi būti pasirinktas bent vienas tikslas!</t>
  </si>
  <si>
    <t>Jāizvēlas vismaz viens nolūks.</t>
  </si>
  <si>
    <r>
      <rPr>
        <sz val="11"/>
        <rFont val="Calibri"/>
        <family val="2"/>
      </rPr>
      <t>Irid jintgħażel mill-inqas għan wieħed!</t>
    </r>
  </si>
  <si>
    <t>Er moet ten minste één doel worden gekozen!</t>
  </si>
  <si>
    <t>Należy wybrać co najmniej jeden cel!</t>
  </si>
  <si>
    <t>Selecionar pelo menos um fim.</t>
  </si>
  <si>
    <t>Trebuie ales cel puțin un scop!</t>
  </si>
  <si>
    <t>Musí sa vybrať aspoň jeden účel.</t>
  </si>
  <si>
    <t>Izbrati je treba vsaj en namen!</t>
  </si>
  <si>
    <r>
      <rPr>
        <sz val="11"/>
        <rFont val="Calibri"/>
        <family val="2"/>
      </rPr>
      <t>Minst ett syfte måste väljas!</t>
    </r>
  </si>
  <si>
    <t>Velg minst ett formål</t>
  </si>
  <si>
    <t>Debe introducirse al menos una palabra clave.</t>
  </si>
  <si>
    <t>Sisestada tuleb vähemalt üks märksõna!</t>
  </si>
  <si>
    <t>Valitse vähintään yksi avainsana!</t>
  </si>
  <si>
    <t>Choisir au moins un mot-clé!</t>
  </si>
  <si>
    <t>Potrebno je unijeti barem jednu ključnu riječ!</t>
  </si>
  <si>
    <t>Írjon be legalább egy kulcsszót!</t>
  </si>
  <si>
    <t>Indicare almeno una parola chiave</t>
  </si>
  <si>
    <t>Turi būti įrašytas bent vienas reikšminis žodis!</t>
  </si>
  <si>
    <t>Jāievada vismaz viens atslēgvārds.</t>
  </si>
  <si>
    <r>
      <rPr>
        <sz val="11"/>
        <rFont val="Calibri"/>
        <family val="2"/>
      </rPr>
      <t>Trid tiddaħħal mill-inqas kelma ewlenija waħda!</t>
    </r>
  </si>
  <si>
    <t>Er moet ten minste één trefwoord worden ingevoerd!</t>
  </si>
  <si>
    <t>Należy wprowadzić co najmniej jedno słowo kluczowe!</t>
  </si>
  <si>
    <t>Introduzir pelo menos uma palavra-chave.</t>
  </si>
  <si>
    <t>Trebuie introdus cel puțin un cuvânt-cheie!</t>
  </si>
  <si>
    <t>Musí sa vložiť aspoň jedno kľúčové slovo.</t>
  </si>
  <si>
    <t>Vnesti je treba vsaj eno ključno besedo!</t>
  </si>
  <si>
    <r>
      <rPr>
        <sz val="11"/>
        <rFont val="Calibri"/>
        <family val="2"/>
      </rPr>
      <t>Minst ett nyckelord måste anges!</t>
    </r>
  </si>
  <si>
    <t>Oppgi minst ett nøkkelord</t>
  </si>
  <si>
    <t>Objetivos y beneficios previstos del proyecto</t>
  </si>
  <si>
    <t>Projekti eesmärgid ja eeldatav kasu</t>
  </si>
  <si>
    <t>Hankkeen tavoitteet ja ennakoidut hyödyt</t>
  </si>
  <si>
    <t>Objectifs et bénéfices escomptés du projet</t>
  </si>
  <si>
    <t>Ciljevi i predviđene koristi projekta</t>
  </si>
  <si>
    <t>A projekt célkitűzései és várható előnyei</t>
  </si>
  <si>
    <t>Obiettivi e benefici previsti del progetto</t>
  </si>
  <si>
    <t>Projekto tikslai ir numatoma nauda</t>
  </si>
  <si>
    <t>Projekta mērķi un paredzamie ieguvumi</t>
  </si>
  <si>
    <r>
      <rPr>
        <sz val="11"/>
        <rFont val="Calibri"/>
        <family val="2"/>
      </rPr>
      <t>Objettivi u benefiċċji previsti tal-proġett</t>
    </r>
  </si>
  <si>
    <t>Doelstellingen en verwachte voordelen van het project</t>
  </si>
  <si>
    <t>Cele i przewidywane korzyści projektu</t>
  </si>
  <si>
    <t>Objetivos e benefícios previstos do projeto</t>
  </si>
  <si>
    <t>Obiectivele și beneficiile preconizate ale proiectului</t>
  </si>
  <si>
    <t>Ciele a predpokladané prínosy projektu</t>
  </si>
  <si>
    <t>Cilji in predvidene koristi projekta</t>
  </si>
  <si>
    <r>
      <rPr>
        <sz val="11"/>
        <rFont val="Calibri"/>
        <family val="2"/>
      </rPr>
      <t>Projektets mål och förväntade nytta</t>
    </r>
  </si>
  <si>
    <t>Mål og forventet utbytte av prosjektet</t>
  </si>
  <si>
    <t>Objetivos del proyecto</t>
  </si>
  <si>
    <t>Projekti eesmärgid</t>
  </si>
  <si>
    <t>Hankkeen tavoitteet</t>
  </si>
  <si>
    <t>Objectifs du projet</t>
  </si>
  <si>
    <t>Ciljevi projekta</t>
  </si>
  <si>
    <t>A projekt célkitűzései</t>
  </si>
  <si>
    <t>Obiettivi del progetto</t>
  </si>
  <si>
    <t>Projekto tikslai</t>
  </si>
  <si>
    <t>Projekta mērķi</t>
  </si>
  <si>
    <r>
      <rPr>
        <sz val="11"/>
        <rFont val="Calibri"/>
        <family val="2"/>
      </rPr>
      <t>Objettivi tal-proġett</t>
    </r>
  </si>
  <si>
    <t>Doelstellingen van het project</t>
  </si>
  <si>
    <t>Cele projektu</t>
  </si>
  <si>
    <t>Objetivos do projeto</t>
  </si>
  <si>
    <t>Obiectivele proiectului</t>
  </si>
  <si>
    <t>Ciele projektu</t>
  </si>
  <si>
    <t>Cilji projekta</t>
  </si>
  <si>
    <r>
      <rPr>
        <sz val="11"/>
        <rFont val="Calibri"/>
        <family val="2"/>
      </rPr>
      <t>Projektets mål</t>
    </r>
  </si>
  <si>
    <t>Prosjektets mål</t>
  </si>
  <si>
    <t>Probables beneficios potenciales de este proyecto</t>
  </si>
  <si>
    <t>Projektist tõenäoliselt saadav võimalik kasu</t>
  </si>
  <si>
    <t>Hankkeesta koituvat mahdolliset hyödyt</t>
  </si>
  <si>
    <t>Bénéfices susceptibles de découler de ce projet</t>
  </si>
  <si>
    <t>Potencijalne koristi koje bi mogle proizaći iz ovog projekta</t>
  </si>
  <si>
    <t>A projektből származó potenciális előnyök</t>
  </si>
  <si>
    <t>Potenziali benefici del progetto</t>
  </si>
  <si>
    <t>Numatoma nauda, kurios galima tikėtis iš šio projekto</t>
  </si>
  <si>
    <t>Iespējamie ieguvumi no šī projekta</t>
  </si>
  <si>
    <r>
      <rPr>
        <sz val="11"/>
        <rFont val="Calibri"/>
        <family val="2"/>
      </rPr>
      <t>Benefiċċji potenzjali li jistgħu jirriżultaw minn dan il-proġett</t>
    </r>
  </si>
  <si>
    <t>Potentiële voordelen die dit project kan opleveren</t>
  </si>
  <si>
    <t>Potencjalne korzyści wynikające z tego projektu</t>
  </si>
  <si>
    <t>Benefícios potenciais deste projeto</t>
  </si>
  <si>
    <t>Potențialele beneficii care ar putea rezulta în urma acestui proiect?</t>
  </si>
  <si>
    <t>Potenciálne prínosy, ktoré by mohli vyplynúť z tohto projektu</t>
  </si>
  <si>
    <t>Morebitne koristi, verjetno pridobljene pri projektu</t>
  </si>
  <si>
    <r>
      <rPr>
        <sz val="11"/>
        <rFont val="Calibri"/>
        <family val="2"/>
      </rPr>
      <t>Potentiell nytta som projektet kan medföra</t>
    </r>
  </si>
  <si>
    <t>Forventet utbytte av prosjektet</t>
  </si>
  <si>
    <t>Daños previstos</t>
  </si>
  <si>
    <t>Eeldatav kahju</t>
  </si>
  <si>
    <t>Ennakoidut haitat</t>
  </si>
  <si>
    <t>Nuisances prévues</t>
  </si>
  <si>
    <t>Predviđene štete</t>
  </si>
  <si>
    <t>Várható ártalmak</t>
  </si>
  <si>
    <t>Danni previsti</t>
  </si>
  <si>
    <t>Numatoma žala</t>
  </si>
  <si>
    <t>Paredzamais kaitējums</t>
  </si>
  <si>
    <r>
      <rPr>
        <sz val="11"/>
        <rFont val="Calibri"/>
        <family val="2"/>
      </rPr>
      <t>Ħsarat previsti</t>
    </r>
  </si>
  <si>
    <t>Voorspelde schade</t>
  </si>
  <si>
    <t>Przewidywane szkody</t>
  </si>
  <si>
    <t>Danos previstos</t>
  </si>
  <si>
    <t>Prejudiciile preconizate</t>
  </si>
  <si>
    <t>Predpokladané ujmy</t>
  </si>
  <si>
    <t>Predvidena škoda</t>
  </si>
  <si>
    <r>
      <rPr>
        <sz val="11"/>
        <rFont val="Calibri"/>
        <family val="2"/>
      </rPr>
      <t>Skador som kan förutses</t>
    </r>
  </si>
  <si>
    <t>Skader som kan forutses</t>
  </si>
  <si>
    <t>¿En qué procedimientos se utilizarán normalmente los animales?</t>
  </si>
  <si>
    <t>Millistes katsetes loomi tavaliselt kasutatakse</t>
  </si>
  <si>
    <t>Millaisissa toimenpiteissä eläimiä yleensä käytetään?</t>
  </si>
  <si>
    <t>À quelles procédures les animaux seront-ils soumis en règle générale</t>
  </si>
  <si>
    <t>U kojim će se postupcima životinje uglavnom koristiti?</t>
  </si>
  <si>
    <t>Milyen eljárásoknak vetik alá az állatokat?</t>
  </si>
  <si>
    <t>Procedure in cui saranno tipicamente utilizzati gli animali</t>
  </si>
  <si>
    <t>Kokiose procedūrose paprastai bus naudojami gyvūnai</t>
  </si>
  <si>
    <t>Kādās procedūrās dzīvniekus parasti izmantos</t>
  </si>
  <si>
    <r>
      <rPr>
        <sz val="11"/>
        <rFont val="Calibri"/>
        <family val="2"/>
      </rPr>
      <t>F’liema proċeduri l-annimali tipikament se jintużaw</t>
    </r>
  </si>
  <si>
    <t>In welke procedures worden de dieren gewoonlijk gebruikt</t>
  </si>
  <si>
    <t>W jakich procedurach zwierzęta będą zazwyczaj wykorzystywane?</t>
  </si>
  <si>
    <t>Os animais serão normalmente utilizados em que procedimentos?</t>
  </si>
  <si>
    <t>În ce proceduri vor fi utilizate în mod obișnuit animalele</t>
  </si>
  <si>
    <t>V akých postupoch sa zvieratá budú zvyčajne používať</t>
  </si>
  <si>
    <t>Pri kakšnih postopkih se bodo živali običajno uporabljale?</t>
  </si>
  <si>
    <r>
      <rPr>
        <sz val="11"/>
        <rFont val="Calibri"/>
        <family val="2"/>
      </rPr>
      <t>Vilka försöksåtgärder kommer djuren vanligtvis att utsättas för</t>
    </r>
  </si>
  <si>
    <t>Hva slags forsøk vil dyrene vanligvis bli brukt til?</t>
  </si>
  <si>
    <t>Efectos previstos/efectos adversos en los animales</t>
  </si>
  <si>
    <t>Eeldatav mõju/kahjulik mõju loomadele</t>
  </si>
  <si>
    <t>Ennakoitavissa olevat eläimiin kohdistuvat vaikutukset/haittavaikutukset</t>
  </si>
  <si>
    <t>Effets/effets indésirables prévus sur les animaux</t>
  </si>
  <si>
    <t>Očekivane posljedice/negativni učinci na životinje</t>
  </si>
  <si>
    <t>Az állatokra gyakorolt várható hatások/káros hatások</t>
  </si>
  <si>
    <t>Impatti/effetti avversi previsti sugli animali</t>
  </si>
  <si>
    <t>Tikėtinas (neigiamas) poveikis gyvūnams</t>
  </si>
  <si>
    <t>Sagaidāmā ietekme/kaitīgā ietekme uz dzīvniekiem</t>
  </si>
  <si>
    <r>
      <rPr>
        <sz val="11"/>
        <rFont val="Calibri"/>
        <family val="2"/>
      </rPr>
      <t>Impatti/effetti avversi mistennija fuq l-annimali</t>
    </r>
  </si>
  <si>
    <t>Verwachte gevolgen/nadelige effecten voor de dieren</t>
  </si>
  <si>
    <t>Przewidywane skutki/szkodliwe skutki dla zwierząt</t>
  </si>
  <si>
    <t>Impactes/efeitos adversos esperados nos animais</t>
  </si>
  <si>
    <t>Impacturile/efectele adverse preconizate asupra animalelor</t>
  </si>
  <si>
    <t>Očakávané vplyvy/nepriaznivé účinky na zvieratá</t>
  </si>
  <si>
    <t>Pričakovani vplivi/škodljivi učinki na živali</t>
  </si>
  <si>
    <r>
      <rPr>
        <sz val="11"/>
        <rFont val="Calibri"/>
        <family val="2"/>
      </rPr>
      <t>Förväntade typer av påverkan/negativa effekter på djuren</t>
    </r>
  </si>
  <si>
    <t>Forventede virkninger/skadevirkninger på dyrene</t>
  </si>
  <si>
    <t>Ennakoitavissa olevat haittavaikutukset</t>
  </si>
  <si>
    <t>Nuisances prévisibles</t>
  </si>
  <si>
    <t>Očekivane štete</t>
  </si>
  <si>
    <t>Danni attesi</t>
  </si>
  <si>
    <t>Tikėtina žala</t>
  </si>
  <si>
    <t>Gaidāmais kaitējums</t>
  </si>
  <si>
    <r>
      <rPr>
        <sz val="11"/>
        <rFont val="Calibri"/>
        <family val="2"/>
      </rPr>
      <t>Ħsarat mistennija</t>
    </r>
  </si>
  <si>
    <t>Verwachte schade</t>
  </si>
  <si>
    <t>Spodziewane szkody</t>
  </si>
  <si>
    <t>Danos esperados</t>
  </si>
  <si>
    <t>Efecte nocive preconizate</t>
  </si>
  <si>
    <t>Očakávané škody</t>
  </si>
  <si>
    <t>Pričakovana škoda</t>
  </si>
  <si>
    <r>
      <rPr>
        <sz val="11"/>
        <rFont val="Calibri"/>
        <family val="2"/>
      </rPr>
      <t>Förväntade skador</t>
    </r>
  </si>
  <si>
    <t>Forventede skader</t>
  </si>
  <si>
    <t>Destino de los animales mantenidos vivos</t>
  </si>
  <si>
    <t>Elus hoitavate loomade saatus</t>
  </si>
  <si>
    <t>Hengissä pidettyjen eläinten kohtalo</t>
  </si>
  <si>
    <t>Sort des animaux maintenus en vie</t>
  </si>
  <si>
    <t>Sudbina životinja koje su ostavljene na životu</t>
  </si>
  <si>
    <t>Az életben maradt állatok sorsa</t>
  </si>
  <si>
    <t>Sorte degli animali mantenuti in vita</t>
  </si>
  <si>
    <t>Gyvūnų, kurie užbaigus tyrimą palikti gyvi, likimas</t>
  </si>
  <si>
    <t>Dzīvu palikušo dzīvnieku liktenis</t>
  </si>
  <si>
    <r>
      <rPr>
        <sz val="11"/>
        <rFont val="Calibri"/>
        <family val="2"/>
      </rPr>
      <t>Destin tal-annimali miżmuma ħajjin</t>
    </r>
  </si>
  <si>
    <t>Lot van in leven gehouden dieren</t>
  </si>
  <si>
    <t>Los zwierząt utrzymywanych przy życiu</t>
  </si>
  <si>
    <t>Destino dos animais mantidos vivos</t>
  </si>
  <si>
    <t>Situația animalelor aflate în viață</t>
  </si>
  <si>
    <t>Osud zvierat, ktoré zostanú nažive</t>
  </si>
  <si>
    <t>Usoda živali, ki se ohranijo pri življenju</t>
  </si>
  <si>
    <r>
      <rPr>
        <sz val="11"/>
        <rFont val="Calibri"/>
        <family val="2"/>
      </rPr>
      <t>Planer för djur som hålls vid liv</t>
    </r>
  </si>
  <si>
    <t>Hva vil skje med dyr som holdes i live</t>
  </si>
  <si>
    <t>Motivos del destino previsto de los animales después del procedimiento</t>
  </si>
  <si>
    <t>Põhjendus loomade katsejärgse kavandatava saatuse kohta</t>
  </si>
  <si>
    <t>Hengissä pidettyjen eläinten kohtalon perustelut</t>
  </si>
  <si>
    <t>Justification du sort prévu des animaux à l’issue de la procédure.</t>
  </si>
  <si>
    <t>Razlozi za planiranu sudbinu životinja nakon postupka</t>
  </si>
  <si>
    <t>Kérjük, indokolja meg az állatok tervezett sorsát az eljárás után!</t>
  </si>
  <si>
    <t>Motivi della sorte prevista degli animali dopo la procedura</t>
  </si>
  <si>
    <t>Numatomo gyvūnų likimo užbaigus procedūrą pagrindimas</t>
  </si>
  <si>
    <t>Iemesli, kāpēc plānots ar dzīvniekiem pēc procedūras rīkoties šādi</t>
  </si>
  <si>
    <r>
      <rPr>
        <sz val="11"/>
        <rFont val="Calibri"/>
        <family val="2"/>
      </rPr>
      <t>Raġunijiet għad-destin ippjanat tal-annimali wara l-proċedura</t>
    </r>
  </si>
  <si>
    <t>Redenen voor het geplande lot van de dieren na de procedure</t>
  </si>
  <si>
    <t>Powody planowanego losu zwierząt po zakończeniu procedury</t>
  </si>
  <si>
    <t>Justificar o destino previsto dos animais após o procedimento</t>
  </si>
  <si>
    <t>Motivele pentru situația planificată a animalelor după procedură</t>
  </si>
  <si>
    <t>Dôvody pre plánovaný osud zvierat po ukončení postupu</t>
  </si>
  <si>
    <t>Razlogi za načrtovano usodo živali po postopku</t>
  </si>
  <si>
    <r>
      <rPr>
        <sz val="11"/>
        <rFont val="Calibri"/>
        <family val="2"/>
      </rPr>
      <t>Skäl för djurens planerade öde efter försöket</t>
    </r>
  </si>
  <si>
    <t>Begrunnelse for hva som vil skje med dyrene når forsøket er fullført.</t>
  </si>
  <si>
    <t>Aplicación de la regla de las «tres erres»</t>
  </si>
  <si>
    <t>Asendamise, vähendamise ja täiustamise põhimõtte kohaldamine</t>
  </si>
  <si>
    <t>Kolmen perusperiaatteen (3R) soveltaminen</t>
  </si>
  <si>
    <t>Application de la règle des «trois R»</t>
  </si>
  <si>
    <t>Primjena načela 3R</t>
  </si>
  <si>
    <t>A helyettesítés, a csökkentés és a tökéletesítés (3R) alkalmazása</t>
  </si>
  <si>
    <t>Applicazione del principio delle 3R</t>
  </si>
  <si>
    <r>
      <t>„Trijų R“ (angl. </t>
    </r>
    <r>
      <rPr>
        <i/>
        <sz val="11"/>
        <rFont val="Calibri"/>
        <family val="2"/>
        <scheme val="minor"/>
      </rPr>
      <t>Replace, Reduce and Refine</t>
    </r>
    <r>
      <rPr>
        <sz val="11"/>
        <rFont val="Calibri"/>
        <family val="2"/>
        <scheme val="minor"/>
      </rPr>
      <t>) principo (3Rp) taikymas</t>
    </r>
  </si>
  <si>
    <t>3R principu (aizstāšana, samazināšana, pilnveidošana) piemērošana</t>
  </si>
  <si>
    <r>
      <rPr>
        <sz val="11"/>
        <rFont val="Calibri"/>
        <family val="2"/>
      </rPr>
      <t>Applikazzjoni tar-regola tat-Tliet R</t>
    </r>
  </si>
  <si>
    <t>Toepassing van de drie V’s</t>
  </si>
  <si>
    <t>Stosowanie zasady 3R</t>
  </si>
  <si>
    <t>Aplicação do princípio dos três R</t>
  </si>
  <si>
    <t>Punerea în aplicare a principiului înlocuirii, reducerii și îmbunătățirii</t>
  </si>
  <si>
    <t>Uplatňovanie troch základných zásad pri používaní zvierat na vedecké účely:</t>
  </si>
  <si>
    <t>Uporaba 3R</t>
  </si>
  <si>
    <r>
      <rPr>
        <sz val="11"/>
        <rFont val="Calibri"/>
        <family val="2"/>
      </rPr>
      <t>Tillämpning av 3R-principen</t>
    </r>
  </si>
  <si>
    <t>Anvendelse av «3R»</t>
  </si>
  <si>
    <t>1. Reemplazo</t>
  </si>
  <si>
    <t>1. Asendamine</t>
  </si>
  <si>
    <t>1. Korvaaminen</t>
  </si>
  <si>
    <t>1. Remplacement</t>
  </si>
  <si>
    <t>1. Zamjena</t>
  </si>
  <si>
    <t>1. Helyettesítés</t>
  </si>
  <si>
    <t>1. Replacement (sostituzione)</t>
  </si>
  <si>
    <r>
      <t xml:space="preserve">1. Gyvūnų naudojimo pakeitimas (angl. </t>
    </r>
    <r>
      <rPr>
        <i/>
        <sz val="11"/>
        <rFont val="Calibri"/>
        <family val="2"/>
        <scheme val="minor"/>
      </rPr>
      <t>Replacement</t>
    </r>
    <r>
      <rPr>
        <sz val="11"/>
        <rFont val="Calibri"/>
        <family val="2"/>
        <scheme val="minor"/>
      </rPr>
      <t>)</t>
    </r>
  </si>
  <si>
    <t>1. Aizstāšana</t>
  </si>
  <si>
    <r>
      <rPr>
        <sz val="11"/>
        <rFont val="Calibri"/>
        <family val="2"/>
      </rPr>
      <t>1. Sostituzzjoni</t>
    </r>
  </si>
  <si>
    <t>1. Vervanging</t>
  </si>
  <si>
    <t>1. Zastąpienie</t>
  </si>
  <si>
    <t>1. Substituição</t>
  </si>
  <si>
    <t>1. Înlocuirea</t>
  </si>
  <si>
    <t>1. Nahradenie</t>
  </si>
  <si>
    <t>1. Zamenjava</t>
  </si>
  <si>
    <r>
      <rPr>
        <sz val="11"/>
        <rFont val="Calibri"/>
        <family val="2"/>
      </rPr>
      <t>1. Ersättning</t>
    </r>
  </si>
  <si>
    <t>1. Erstatning (replacement)</t>
  </si>
  <si>
    <t>2. Reducción</t>
  </si>
  <si>
    <t>2. Vähendamine</t>
  </si>
  <si>
    <t>2. Vähentäminen</t>
  </si>
  <si>
    <t>2. Réduction</t>
  </si>
  <si>
    <t>2. Smanjenje</t>
  </si>
  <si>
    <t>2. Csökkentés</t>
  </si>
  <si>
    <t>2. Reduction (riduzione)</t>
  </si>
  <si>
    <r>
      <t xml:space="preserve">2. Gyvūnų naudojimo mažinimas (angl. </t>
    </r>
    <r>
      <rPr>
        <i/>
        <sz val="11"/>
        <rFont val="Calibri"/>
        <family val="2"/>
        <scheme val="minor"/>
      </rPr>
      <t>Reduction</t>
    </r>
    <r>
      <rPr>
        <sz val="11"/>
        <rFont val="Calibri"/>
        <family val="2"/>
        <scheme val="minor"/>
      </rPr>
      <t>)</t>
    </r>
  </si>
  <si>
    <t>2. Samazināšana</t>
  </si>
  <si>
    <r>
      <rPr>
        <sz val="11"/>
        <rFont val="Calibri"/>
        <family val="2"/>
      </rPr>
      <t>2. Tnaqqis</t>
    </r>
  </si>
  <si>
    <t>2. Vermindering</t>
  </si>
  <si>
    <t>2. Ograniczenie</t>
  </si>
  <si>
    <t>2. Redução</t>
  </si>
  <si>
    <t>2. Reducerea</t>
  </si>
  <si>
    <t>2. Obmedzenie</t>
  </si>
  <si>
    <t>2. Zmanjšanje</t>
  </si>
  <si>
    <r>
      <rPr>
        <sz val="11"/>
        <rFont val="Calibri"/>
        <family val="2"/>
      </rPr>
      <t>2. Begränsning</t>
    </r>
  </si>
  <si>
    <t>2. Reduksjon (reduction)</t>
  </si>
  <si>
    <t>3. Refinamiento</t>
  </si>
  <si>
    <t>3. Täiustamine</t>
  </si>
  <si>
    <t>3. Parantaminen</t>
  </si>
  <si>
    <t>3. Raffinement</t>
  </si>
  <si>
    <t>3. Poboljšanje</t>
  </si>
  <si>
    <t>3. Tökéletesítés</t>
  </si>
  <si>
    <t>3. Refinement (perfezionamento)</t>
  </si>
  <si>
    <r>
      <t xml:space="preserve">3. Gyvūnų naudojimo sąlygų gerinimas (angl. </t>
    </r>
    <r>
      <rPr>
        <i/>
        <sz val="11"/>
        <rFont val="Calibri"/>
        <family val="2"/>
        <scheme val="minor"/>
      </rPr>
      <t>Refinement</t>
    </r>
    <r>
      <rPr>
        <sz val="11"/>
        <rFont val="Calibri"/>
        <family val="2"/>
        <scheme val="minor"/>
      </rPr>
      <t>)</t>
    </r>
  </si>
  <si>
    <t>3. Pilnveidošana</t>
  </si>
  <si>
    <r>
      <rPr>
        <sz val="11"/>
        <rFont val="Calibri"/>
        <family val="2"/>
      </rPr>
      <t>3. Irfinar</t>
    </r>
  </si>
  <si>
    <t>3. Verfijning</t>
  </si>
  <si>
    <t>3. Udoskonalenie</t>
  </si>
  <si>
    <t>3. Refinamento</t>
  </si>
  <si>
    <t>3. Îmbunătățirea</t>
  </si>
  <si>
    <t>3. Zjemnenie</t>
  </si>
  <si>
    <t>3. Izboljšanje</t>
  </si>
  <si>
    <r>
      <rPr>
        <sz val="11"/>
        <rFont val="Calibri"/>
        <family val="2"/>
      </rPr>
      <t>3. Förfining</t>
    </r>
  </si>
  <si>
    <t>3. Forfining (refinement)</t>
  </si>
  <si>
    <t>Explique la elección de las especies y las etapas de vida correspondientes</t>
  </si>
  <si>
    <t>Selgitage loomaliigi valikut ja asjaomaseid eluetappe</t>
  </si>
  <si>
    <t>Perustele käytettävät eläinlajit sekä käytettävien eläinten ikä ja kehitysvaihe</t>
  </si>
  <si>
    <t>Expliquer le choix des espèces et les stades de développement y afférents</t>
  </si>
  <si>
    <t>Objasnite odabir vrsta i životnih stadija</t>
  </si>
  <si>
    <t>Indokolja a faj és a releváns életszakaszok kiválasztását!</t>
  </si>
  <si>
    <t>Illustrare le scelte delle specie e delle relative fasi della vita</t>
  </si>
  <si>
    <t>Paaiškinkite, kodėl pasirinkote atitinkamų rūšių ir amžiaus gyvūnus</t>
  </si>
  <si>
    <t>Izskaidrojiet, kāpēc izvēlētas konkrētās sugas un īpatņi attiecīgajā dzīves posmā</t>
  </si>
  <si>
    <r>
      <rPr>
        <sz val="10"/>
        <rFont val="Calibri"/>
        <family val="2"/>
      </rPr>
      <t>Spjega l-għażla tal-ispeċijiet u l-istadji tal-ħajja relatati</t>
    </r>
  </si>
  <si>
    <t>Licht de keuze van de soorten en de bijbehorende levensstadia toe</t>
  </si>
  <si>
    <t>Proszę wyjaśnić wybór gatunków i powiązanych etapów życia.</t>
  </si>
  <si>
    <t>Explicar a escolha das espécies e as fases de desenvolvimento correspondentes</t>
  </si>
  <si>
    <t>Explicați alegerea speciilor și stadiile de dezvoltare aferente</t>
  </si>
  <si>
    <t>Vysvetlite, prečo bol vybraný daný druh zvierat a príslušné vývojové štádiá</t>
  </si>
  <si>
    <t>Pojasnite izbiro vrst in povezane razvojne stopnje</t>
  </si>
  <si>
    <r>
      <rPr>
        <sz val="10"/>
        <rFont val="Calibri"/>
        <family val="2"/>
      </rPr>
      <t>Förklara valet av art och de relaterade utvecklingsstadierna</t>
    </r>
  </si>
  <si>
    <t>Forklar valget av arter og utviklingsstadier</t>
  </si>
  <si>
    <t>Proyecto seleccionado para la evaluación retrospectiva</t>
  </si>
  <si>
    <t>Tagasiulatuvaks hindamiseks (JH) valitud projekt</t>
  </si>
  <si>
    <t>Takautuvaan arviointiin valittu hanke</t>
  </si>
  <si>
    <t>Projet retenu pour une appréciation rétrospective</t>
  </si>
  <si>
    <t>Projekt odabran za retroaktivnu ocjenu</t>
  </si>
  <si>
    <t>A visszamenőleges hatályú értékelésre kiválasztott projekt</t>
  </si>
  <si>
    <t>Progetto selezionato per valutazione retrospettiva</t>
  </si>
  <si>
    <t>Vertinimui atgaline data pasirinktas projektas</t>
  </si>
  <si>
    <t>Retrospektīvajai izvērtēšanai izraudzīts projekts</t>
  </si>
  <si>
    <r>
      <rPr>
        <sz val="11"/>
        <rFont val="Calibri"/>
        <family val="2"/>
      </rPr>
      <t>Proġett magħżul għal Valutazzjoni Retrospettiva</t>
    </r>
  </si>
  <si>
    <t>Voor een beoordeling achteraf geselecteerd project</t>
  </si>
  <si>
    <t>Projekt wybrany do oceny retrospektywnej</t>
  </si>
  <si>
    <t>Projeto selecionado para avaliação retrospetiva</t>
  </si>
  <si>
    <t>Proiect selectat pentru evaluarea retroactivă</t>
  </si>
  <si>
    <t>Projekt vybraný na spätné posúdenie</t>
  </si>
  <si>
    <t>Projekt, izbran za retrospektivno oceno</t>
  </si>
  <si>
    <r>
      <rPr>
        <sz val="11"/>
        <rFont val="Calibri"/>
        <family val="2"/>
      </rPr>
      <t>Projekt valt för utvärdering i efterhand (UE)</t>
    </r>
  </si>
  <si>
    <t>Prosjekt valgt ut til etterevaluering</t>
  </si>
  <si>
    <t>¿Proyecto seleccionado para la ER?</t>
  </si>
  <si>
    <t>JH-ks valitud projekt?</t>
  </si>
  <si>
    <t>TA:han valittu hanke?</t>
  </si>
  <si>
    <t>Projet retenu pour AR?</t>
  </si>
  <si>
    <t>Projekt odabran za retroaktivnu ocjenu?</t>
  </si>
  <si>
    <t>visszamenőleges hatályú értékelésre kiválasztott projekt?</t>
  </si>
  <si>
    <t>Progetto selezionato per VR?</t>
  </si>
  <si>
    <t>Ar projektas pasirinktas VAD?</t>
  </si>
  <si>
    <t>Vai projekts ir izraudzīts RI?</t>
  </si>
  <si>
    <r>
      <rPr>
        <sz val="11"/>
        <rFont val="Calibri"/>
        <family val="2"/>
      </rPr>
      <t>Proġett magħżul għall-RA?</t>
    </r>
  </si>
  <si>
    <t>Project geselecteerd voor BA?</t>
  </si>
  <si>
    <t>Projekt wybrany do OR?</t>
  </si>
  <si>
    <t>Projeto selecionado para AR?</t>
  </si>
  <si>
    <t>Proiect selectat pentru ER?</t>
  </si>
  <si>
    <t>Projekt vybraný na RA?</t>
  </si>
  <si>
    <t>Projekt, izbran za RO?</t>
  </si>
  <si>
    <r>
      <rPr>
        <sz val="11"/>
        <rFont val="Calibri"/>
        <family val="2"/>
      </rPr>
      <t>Projekt valt för UE?</t>
    </r>
  </si>
  <si>
    <t>Vil prosjektet bli etterevaluert?</t>
  </si>
  <si>
    <t>Plazo para la ER</t>
  </si>
  <si>
    <t>JH tähtaeg</t>
  </si>
  <si>
    <t>TA:n määräaika</t>
  </si>
  <si>
    <t>Délai pour AR</t>
  </si>
  <si>
    <t>Rok za retroaktivnu ocjenu</t>
  </si>
  <si>
    <t>A visszamenőleges hatályú értékelés határideje</t>
  </si>
  <si>
    <t>Termine per VR</t>
  </si>
  <si>
    <t>VAD galutinis terminas</t>
  </si>
  <si>
    <t>RI termiņš</t>
  </si>
  <si>
    <r>
      <rPr>
        <sz val="11"/>
        <rFont val="Calibri"/>
        <family val="2"/>
      </rPr>
      <t>Skadenza għall-RA</t>
    </r>
  </si>
  <si>
    <t>Termijn voor BA</t>
  </si>
  <si>
    <t>Termin OR</t>
  </si>
  <si>
    <t>Prazo para AR</t>
  </si>
  <si>
    <t>Termenul pentru ER</t>
  </si>
  <si>
    <t>Lehota na RA</t>
  </si>
  <si>
    <t>Rok za RO</t>
  </si>
  <si>
    <r>
      <rPr>
        <sz val="11"/>
        <rFont val="Calibri"/>
        <family val="2"/>
      </rPr>
      <t>Tidsfrist för UE</t>
    </r>
  </si>
  <si>
    <t>Frist for etterevaluering</t>
  </si>
  <si>
    <t>Motivos de la evaluación retrospectiva</t>
  </si>
  <si>
    <t>Tagasiulatuva hindamise põhjused</t>
  </si>
  <si>
    <t>Takautuvan arvioinnin perusteet</t>
  </si>
  <si>
    <t>Raisons de l’appréciation rétrospective</t>
  </si>
  <si>
    <t>Razlozi za retroaktivnu ocjenu</t>
  </si>
  <si>
    <t>A visszamenőleges hatályú értékelés indokai</t>
  </si>
  <si>
    <t>Motivi della valutazione retrospettiva</t>
  </si>
  <si>
    <t>Vertinimo atgaline data priežastys</t>
  </si>
  <si>
    <t>Retrospektīvās izvērtēšanas iemesli</t>
  </si>
  <si>
    <r>
      <rPr>
        <sz val="11"/>
        <rFont val="Calibri"/>
        <family val="2"/>
      </rPr>
      <t>Raġunijiet għal valutazzjoni retrospettiva</t>
    </r>
  </si>
  <si>
    <t>Reden voor de beoordeling achteraf</t>
  </si>
  <si>
    <t>Przyczyny oceny retrospektywnej</t>
  </si>
  <si>
    <t>Justificação da necessidade de avaliação retrospetiva</t>
  </si>
  <si>
    <t>Motive pentru evaluarea retroactivă</t>
  </si>
  <si>
    <t>Dôvody spätného posúdenia</t>
  </si>
  <si>
    <t>Razlogi za retrospektivno oceno</t>
  </si>
  <si>
    <r>
      <rPr>
        <sz val="11"/>
        <rFont val="Calibri"/>
        <family val="2"/>
      </rPr>
      <t>Skäl till utvärdering i efterhand</t>
    </r>
  </si>
  <si>
    <t>Grunn til at det vil bli foretatt etterevaluering</t>
  </si>
  <si>
    <t>Incluye procedimientos severos</t>
  </si>
  <si>
    <t>Hõlmab raskeks klassifitseeritud katseid</t>
  </si>
  <si>
    <t>Sisältää vakavia toimenpiteitä</t>
  </si>
  <si>
    <t>Prévoit des procédures sévères</t>
  </si>
  <si>
    <t>Sadržava teške postupke</t>
  </si>
  <si>
    <t>Súlyos eljárásokat tartalmaz</t>
  </si>
  <si>
    <t>Comporta procedure classificate "gravi"</t>
  </si>
  <si>
    <t>Yra sunkių procedūrų</t>
  </si>
  <si>
    <t>Ietver smagas procedūras</t>
  </si>
  <si>
    <r>
      <rPr>
        <sz val="11"/>
        <rFont val="Calibri"/>
        <family val="2"/>
      </rPr>
      <t>Fih proċeduri severi</t>
    </r>
  </si>
  <si>
    <t>Bevat ernstige procedures</t>
  </si>
  <si>
    <t>Obejmuje dotkliwe procedury</t>
  </si>
  <si>
    <t>Compreende procedimentos «severos»</t>
  </si>
  <si>
    <t>Conține proceduri „severe”</t>
  </si>
  <si>
    <t>Zahŕňa kruté postupy</t>
  </si>
  <si>
    <t>Vključuje težavne postopke</t>
  </si>
  <si>
    <r>
      <rPr>
        <sz val="11"/>
        <rFont val="Calibri"/>
        <family val="2"/>
      </rPr>
      <t>Inbegriper försök i kategorin avsevärd svårhet</t>
    </r>
  </si>
  <si>
    <t>Omfatter belastende forsøk</t>
  </si>
  <si>
    <t>Utiliza primates no humanos</t>
  </si>
  <si>
    <t>Kasutatakse ahvilisi</t>
  </si>
  <si>
    <t>Käytetään apinoita</t>
  </si>
  <si>
    <t>Utilise des primates non humains</t>
  </si>
  <si>
    <t>Koriste se primati osim čovjeka</t>
  </si>
  <si>
    <t>Nem emberi főemlősöket használ</t>
  </si>
  <si>
    <t>Utilizza primati non umani</t>
  </si>
  <si>
    <t>Naudojami nežmoginiai primatai</t>
  </si>
  <si>
    <t>Izmanto primātus, kas nav cilvēku ģints primāti</t>
  </si>
  <si>
    <r>
      <rPr>
        <sz val="11"/>
        <rFont val="Calibri"/>
        <family val="2"/>
      </rPr>
      <t>Juża primati mhux umani</t>
    </r>
  </si>
  <si>
    <t>Maakt gebruik van niet-menselijke primaten</t>
  </si>
  <si>
    <t>Wykorzystuje zwierzęta z rzędu naczelnych</t>
  </si>
  <si>
    <t>Utiliza primatas não humanos</t>
  </si>
  <si>
    <t>Utilizarea de primate neumane</t>
  </si>
  <si>
    <t>Používa subhumánne primáty</t>
  </si>
  <si>
    <t>Uporaba primatov razen človeka</t>
  </si>
  <si>
    <r>
      <rPr>
        <sz val="11"/>
        <rFont val="Calibri"/>
        <family val="2"/>
      </rPr>
      <t>Icke-mänskliga primater används</t>
    </r>
  </si>
  <si>
    <t>Bruk av primater (bortsett fra mennesker)</t>
  </si>
  <si>
    <t>Otros motivos</t>
  </si>
  <si>
    <t>Muu põhjus</t>
  </si>
  <si>
    <t>Muu syy</t>
  </si>
  <si>
    <t>Autre raison</t>
  </si>
  <si>
    <t>Drugi razlog</t>
  </si>
  <si>
    <t>Egyéb ok</t>
  </si>
  <si>
    <t>Altro motivo</t>
  </si>
  <si>
    <t>Kita priežastis</t>
  </si>
  <si>
    <t>Cits iemesls</t>
  </si>
  <si>
    <r>
      <rPr>
        <sz val="11"/>
        <rFont val="Calibri"/>
        <family val="2"/>
      </rPr>
      <t>Raġuni oħra</t>
    </r>
  </si>
  <si>
    <t>Andere reden</t>
  </si>
  <si>
    <t>Inna przyczyna</t>
  </si>
  <si>
    <t>Outro motivo</t>
  </si>
  <si>
    <t>Alt motiv</t>
  </si>
  <si>
    <t>Iný dôvod</t>
  </si>
  <si>
    <t>Drugi razlogi</t>
  </si>
  <si>
    <r>
      <rPr>
        <sz val="11"/>
        <rFont val="Calibri"/>
        <family val="2"/>
      </rPr>
      <t>Annat skäl</t>
    </r>
  </si>
  <si>
    <t>Annen grunn</t>
  </si>
  <si>
    <t>Explicación del otro motivo de la evaluación retrospectiva</t>
  </si>
  <si>
    <t>Tagasiulatuva hindamise muu põhjuse selgitus</t>
  </si>
  <si>
    <t>Muita perusteita takautuvalle arvioinnille</t>
  </si>
  <si>
    <t>Explication de l’autre raison de l’appréciation rétrospective</t>
  </si>
  <si>
    <t>Objašnjenje drugog razloga za retroaktivnu ocjenu</t>
  </si>
  <si>
    <t>A visszamenőleges hatályú értékelés egyéb okának ismertetése</t>
  </si>
  <si>
    <t>Precisazione dell'"altro motivo" alla base della valutazione retrospettiva</t>
  </si>
  <si>
    <t>Kitos vertinimo atgaline data priežasties paaiškinimas</t>
  </si>
  <si>
    <t>Cita retrospektīvās izvērtēšanas iemesla skaidrojums</t>
  </si>
  <si>
    <r>
      <rPr>
        <sz val="11"/>
        <rFont val="Calibri"/>
        <family val="2"/>
      </rPr>
      <t>Spjegazzjoni tar-raġuni l-oħra għall-valutazzjoni retrospettiva</t>
    </r>
  </si>
  <si>
    <t>Toelichting van de andere reden voor de beoordeling achteraf</t>
  </si>
  <si>
    <t>Wyjaśnienie innego powodu oceny retrospektywnej</t>
  </si>
  <si>
    <t>Explicação do «outro motivo» para a avaliação retrospetiva</t>
  </si>
  <si>
    <t>Explicarea celuilalt motiv al evaluării retroactive</t>
  </si>
  <si>
    <t>Vysvetlenie iného dôvodu spätného posúdenia</t>
  </si>
  <si>
    <t>Pojasnitev drugih razlogov za retrospektivno oceno</t>
  </si>
  <si>
    <r>
      <rPr>
        <sz val="11"/>
        <rFont val="Calibri"/>
        <family val="2"/>
      </rPr>
      <t>Förklaring av annat skäl till utvärdering i efterhand</t>
    </r>
  </si>
  <si>
    <t>Oppgi av hvilken annen grunn prosjektet vil bli etterevaluert</t>
  </si>
  <si>
    <t>Debe elegirse al menos un motivo.</t>
  </si>
  <si>
    <t>Valida tuleb vähemalt üks põhjus!</t>
  </si>
  <si>
    <t>Valitse vähintään yksi peruste!</t>
  </si>
  <si>
    <t>Choisir au moins une raison!</t>
  </si>
  <si>
    <t>Potrebno je odabrati barem jedan razlog!</t>
  </si>
  <si>
    <t>Válasszon ki legalább egy okot!</t>
  </si>
  <si>
    <t>Scegliere almeno un motivo</t>
  </si>
  <si>
    <t>Turi būti pasirinkta bent viena priežastis!</t>
  </si>
  <si>
    <t>Jāizvēlas vismaz viens iemesls.</t>
  </si>
  <si>
    <r>
      <rPr>
        <sz val="11"/>
        <rFont val="Calibri"/>
        <family val="2"/>
      </rPr>
      <t>Għandha tintgħażel mill-inqas raġuni waħda!</t>
    </r>
  </si>
  <si>
    <t>Er moet ten minste één reden worden gekozen!</t>
  </si>
  <si>
    <t>Należy wybrać co najmniej jeden powód!</t>
  </si>
  <si>
    <t>Escolher pelo menos um motivo.</t>
  </si>
  <si>
    <t>Trebuie ales cel puțin un motiv!</t>
  </si>
  <si>
    <t>Musí sa vybrať aspoň jeden dôvod.</t>
  </si>
  <si>
    <t>Izbrati je treba vsaj en razlog!</t>
  </si>
  <si>
    <r>
      <rPr>
        <sz val="11"/>
        <rFont val="Calibri"/>
        <family val="2"/>
      </rPr>
      <t>Minst ett skäl måste väljas!</t>
    </r>
  </si>
  <si>
    <t>Velg minst én grunn!</t>
  </si>
  <si>
    <t>Valor incoherente</t>
  </si>
  <si>
    <t>Ühitamatu väärtus!</t>
  </si>
  <si>
    <t>Epäjohdonmukainen arvo!</t>
  </si>
  <si>
    <t>Valeur incohérente!</t>
  </si>
  <si>
    <t>Neskladna vrijednost!</t>
  </si>
  <si>
    <t>Nem megfelelő érték!</t>
  </si>
  <si>
    <t>Valore incongruente</t>
  </si>
  <si>
    <t>Nenuosekli vertė!</t>
  </si>
  <si>
    <t>Nesaskanīga vērtība!</t>
  </si>
  <si>
    <r>
      <rPr>
        <sz val="11"/>
        <rFont val="Calibri"/>
        <family val="2"/>
      </rPr>
      <t>Valur inkonsistenti!</t>
    </r>
  </si>
  <si>
    <t>Waarde is inconsistent!</t>
  </si>
  <si>
    <t>Wartość niespójna!</t>
  </si>
  <si>
    <t>Valor incoerente!</t>
  </si>
  <si>
    <t>Valoare inconsecventă!</t>
  </si>
  <si>
    <t>Nekonzistentná hodnota.</t>
  </si>
  <si>
    <t>Neskladna vrednost!</t>
  </si>
  <si>
    <r>
      <rPr>
        <sz val="11"/>
        <rFont val="Calibri"/>
        <family val="2"/>
      </rPr>
      <t>Inkonsekvent värde!</t>
    </r>
  </si>
  <si>
    <t>Ugyldig verdi!</t>
  </si>
  <si>
    <t>Identificador nacional del RNT</t>
  </si>
  <si>
    <t>MTK riiklik tunnus</t>
  </si>
  <si>
    <t>YTT:n kansallinen tunniste</t>
  </si>
  <si>
    <t>Identifiant national du RNT</t>
  </si>
  <si>
    <t>Nacionalna identifikacijska oznaka NTS-a</t>
  </si>
  <si>
    <t>A nem szakmai projekt-összefoglaló nemzeti azonosítója</t>
  </si>
  <si>
    <t>Identificativo nazionale SNT</t>
  </si>
  <si>
    <t>NPS nacionalinis identifikatorius</t>
  </si>
  <si>
    <t>NK nacionālais identifikators</t>
  </si>
  <si>
    <r>
      <rPr>
        <sz val="11"/>
        <rFont val="Calibri"/>
        <family val="2"/>
      </rPr>
      <t>Identifikatur nazzjonali tal-NTS</t>
    </r>
  </si>
  <si>
    <t>Nationale identificatiecode van de NTS</t>
  </si>
  <si>
    <t>Identyfikator krajowy SND</t>
  </si>
  <si>
    <t>Código de identificação nacional do RNT</t>
  </si>
  <si>
    <t>Identificatorul național RNT</t>
  </si>
  <si>
    <t>Národný identifikátor NZP</t>
  </si>
  <si>
    <t>Nacionalna identifikacijska oznaka NTP</t>
  </si>
  <si>
    <r>
      <rPr>
        <sz val="11"/>
        <rFont val="Calibri"/>
        <family val="2"/>
      </rPr>
      <t>Nationell identifierare för PVS</t>
    </r>
  </si>
  <si>
    <t>Nasjonal referanse for forsøkssammendraget</t>
  </si>
  <si>
    <t>No aplicable al país seleccionado.</t>
  </si>
  <si>
    <t>Valitud riigi puhul ei tule täita!</t>
  </si>
  <si>
    <t>Ei koske valittua maata!</t>
  </si>
  <si>
    <t>Sans objet pour le pays sélectionné!</t>
  </si>
  <si>
    <t>Nije primjenjivo za odabranu državu!</t>
  </si>
  <si>
    <t>Nem alkalmazható a kiválasztott országra!</t>
  </si>
  <si>
    <t>Non applicabile per il paese selezionato</t>
  </si>
  <si>
    <t>Netaikoma pasirinktai šaliai!</t>
  </si>
  <si>
    <t>Izraudzītajai valstij nav piemērojams.</t>
  </si>
  <si>
    <r>
      <rPr>
        <sz val="11"/>
        <rFont val="Calibri"/>
        <family val="2"/>
      </rPr>
      <t>Mhux applikabbli għall-pajjiż magħżul!</t>
    </r>
  </si>
  <si>
    <t>Voor het geselecteerde land niet van toepassing!</t>
  </si>
  <si>
    <t>Nie dotyczy wybranego państwa!</t>
  </si>
  <si>
    <t>Não aplicável ao país selecionado.</t>
  </si>
  <si>
    <t>Nu se aplică pentru țara selectată!</t>
  </si>
  <si>
    <t>Neuplatňuje sa na vybranú krajinu.</t>
  </si>
  <si>
    <t>Se ne uporablja za izbrano državo!</t>
  </si>
  <si>
    <r>
      <rPr>
        <sz val="11"/>
        <rFont val="Calibri"/>
        <family val="2"/>
      </rPr>
      <t>Ej tillämpligt för det valda landet!</t>
    </r>
  </si>
  <si>
    <t>Ikke gyldig for landet du valgte</t>
  </si>
  <si>
    <t>Pendiente de cumplimentación por la autoridad competente</t>
  </si>
  <si>
    <t>Täidab pädev asutus!</t>
  </si>
  <si>
    <t>Toimivaltainen viranomainen täyttää!</t>
  </si>
  <si>
    <t>À remplir par l’autorité compétente!</t>
  </si>
  <si>
    <t>Ispunjava nadležno tijelo!</t>
  </si>
  <si>
    <t>Az illetékes hatóság tölti ki!</t>
  </si>
  <si>
    <t>Compilazione a cura dell'autorità competente</t>
  </si>
  <si>
    <t>Pildo kompetentinga institucija!</t>
  </si>
  <si>
    <t>Aizpilda kompetentā iestāde.</t>
  </si>
  <si>
    <r>
      <rPr>
        <sz val="11"/>
        <rFont val="Calibri"/>
        <family val="2"/>
      </rPr>
      <t>Għandha timtela mill-awtorità kompetenti!</t>
    </r>
  </si>
  <si>
    <t>Door de bevoegde autoriteit in te vullen!</t>
  </si>
  <si>
    <t>Wypełnia właściwy organ!</t>
  </si>
  <si>
    <t>A preencher pela autoridade competente.</t>
  </si>
  <si>
    <t>A se completa de către autoritatea competentă!</t>
  </si>
  <si>
    <t>Vyplní príslušný orgán.</t>
  </si>
  <si>
    <t>Izpolni pristojni organ!</t>
  </si>
  <si>
    <r>
      <rPr>
        <sz val="11"/>
        <rFont val="Calibri"/>
        <family val="2"/>
      </rPr>
      <t>Fylls i av behörig myndighet!</t>
    </r>
  </si>
  <si>
    <t>Skal fylles ut av vedkommende myndighet</t>
  </si>
  <si>
    <t>El número total debe ser superior a 0</t>
  </si>
  <si>
    <t>Koguarv peab olema suurem kui 0!</t>
  </si>
  <si>
    <t>Lukumäärä yhteensä oltava suurempi kuin nolla!</t>
  </si>
  <si>
    <t>Le nombre total doit être supérieur à 0!</t>
  </si>
  <si>
    <t>Ukupan broj mora biti veći od 0!</t>
  </si>
  <si>
    <t>Az összesített számnak 0-nál nagyobbnak kell lennie!</t>
  </si>
  <si>
    <t>Il numero totale dev'essere superiore a 0</t>
  </si>
  <si>
    <t>Bendras skaičius turi būti didesnis nei 0!</t>
  </si>
  <si>
    <t>Kopskaitam jābūt lielākam par 0.</t>
  </si>
  <si>
    <r>
      <rPr>
        <sz val="11"/>
        <rFont val="Calibri"/>
        <family val="2"/>
      </rPr>
      <t>In-numru totali jrid ikun ogħla minn 0!</t>
    </r>
  </si>
  <si>
    <t>Totale aantal moet hoger zijn dan 0!</t>
  </si>
  <si>
    <t>Całkowita liczba musi być wyższa niż 0!</t>
  </si>
  <si>
    <t>O número total deve ser superior a 0.</t>
  </si>
  <si>
    <t>Numărul total trebuie să fie mai mare decât 0!</t>
  </si>
  <si>
    <t>Celkový počet musí byť vyšší ako 0.</t>
  </si>
  <si>
    <t>Skupno število mora biti večje od 0!</t>
  </si>
  <si>
    <r>
      <rPr>
        <sz val="11"/>
        <rFont val="Calibri"/>
        <family val="2"/>
      </rPr>
      <t>Det totala antalet måste vara högre än 0!</t>
    </r>
  </si>
  <si>
    <t>Samlet antall må være høyere enn 0</t>
  </si>
  <si>
    <t>Debe seleccionarse la especie</t>
  </si>
  <si>
    <t>Liik tuleb valida!</t>
  </si>
  <si>
    <t>Valitse laji!</t>
  </si>
  <si>
    <t>Sélectionner l’espèce!</t>
  </si>
  <si>
    <t>Potrebno je odabrati vrstu!</t>
  </si>
  <si>
    <t>A fajokat ki kell választani!</t>
  </si>
  <si>
    <t>Occorre selezionare le specie</t>
  </si>
  <si>
    <t>Būtina pažymėti rūšis!</t>
  </si>
  <si>
    <t>Jānorāda suga.</t>
  </si>
  <si>
    <r>
      <rPr>
        <sz val="11"/>
        <rFont val="Calibri"/>
        <family val="2"/>
      </rPr>
      <t>L-ispeċijiet iridu jintgħażlu!</t>
    </r>
  </si>
  <si>
    <t>Soort moet worden geselecteerd!</t>
  </si>
  <si>
    <t>Należy wybrać gatunek!</t>
  </si>
  <si>
    <t>Selecionar a espécie.</t>
  </si>
  <si>
    <t>Speciile trebuie selectate!</t>
  </si>
  <si>
    <t>Musí sa vybrať druh.</t>
  </si>
  <si>
    <t>Treba je izbrati vrsto!</t>
  </si>
  <si>
    <r>
      <rPr>
        <sz val="11"/>
        <rFont val="Calibri"/>
        <family val="2"/>
      </rPr>
      <t>Art måste väljas!</t>
    </r>
  </si>
  <si>
    <t>Velg arter</t>
  </si>
  <si>
    <t>Al menos 1 fila</t>
  </si>
  <si>
    <t>Vähemalt üks rida!</t>
  </si>
  <si>
    <t>Vähintään yksi rivi!</t>
  </si>
  <si>
    <t>Au moins 1 ligne!</t>
  </si>
  <si>
    <t>Najmanje 1 redak!</t>
  </si>
  <si>
    <t>Legalább 1 sor!</t>
  </si>
  <si>
    <t>Almeno una riga</t>
  </si>
  <si>
    <t>Bent 1 eilutė!</t>
  </si>
  <si>
    <t>Vismaz 1 rinda!</t>
  </si>
  <si>
    <r>
      <rPr>
        <sz val="11"/>
        <rFont val="Calibri"/>
        <family val="2"/>
      </rPr>
      <t>Mill-inqas ringiela 1!</t>
    </r>
  </si>
  <si>
    <t>Minstens 1 rij!</t>
  </si>
  <si>
    <t>Co najmniej 1 wiersz!</t>
  </si>
  <si>
    <t>Pelo menos uma linha.</t>
  </si>
  <si>
    <t>Cel puțin 1 rând!</t>
  </si>
  <si>
    <t>Aspoň 1 riadok.</t>
  </si>
  <si>
    <t>Vsaj 1 vrstica!</t>
  </si>
  <si>
    <r>
      <rPr>
        <sz val="11"/>
        <rFont val="Calibri"/>
        <family val="2"/>
      </rPr>
      <t>Minst 1 rad!</t>
    </r>
  </si>
  <si>
    <t>Det må være minst 1 rad</t>
  </si>
  <si>
    <t>Especie</t>
  </si>
  <si>
    <t>Liik</t>
  </si>
  <si>
    <t>Laji</t>
  </si>
  <si>
    <t>Espèce</t>
  </si>
  <si>
    <t>Vrsta</t>
  </si>
  <si>
    <t>Faj</t>
  </si>
  <si>
    <t>Specie</t>
  </si>
  <si>
    <t>Rūšis</t>
  </si>
  <si>
    <t>Suga</t>
  </si>
  <si>
    <r>
      <rPr>
        <sz val="11"/>
        <rFont val="Calibri"/>
        <family val="2"/>
      </rPr>
      <t>Speċijiet</t>
    </r>
  </si>
  <si>
    <t>Soort:</t>
  </si>
  <si>
    <t>Gatunek</t>
  </si>
  <si>
    <t>Espécie</t>
  </si>
  <si>
    <t>Specia</t>
  </si>
  <si>
    <r>
      <rPr>
        <sz val="11"/>
        <rFont val="Calibri"/>
        <family val="2"/>
      </rPr>
      <t>Arter</t>
    </r>
  </si>
  <si>
    <t>Arter</t>
  </si>
  <si>
    <t>Sin posibilidad de recuperación</t>
  </si>
  <si>
    <t>Taastumatu elutegevusega</t>
  </si>
  <si>
    <t>Ei toipumista</t>
  </si>
  <si>
    <t>Sans réveil</t>
  </si>
  <si>
    <t>Nepovratna</t>
  </si>
  <si>
    <t>Érzéstelenítéses-túlaltatásos</t>
  </si>
  <si>
    <t>Non risveglio</t>
  </si>
  <si>
    <t>Be galimybės atsigauti</t>
  </si>
  <si>
    <t>Neatgriezeniska</t>
  </si>
  <si>
    <r>
      <rPr>
        <sz val="11"/>
        <rFont val="Calibri"/>
        <family val="2"/>
      </rPr>
      <t>Mingħajr irkupru</t>
    </r>
  </si>
  <si>
    <t>Terminaal</t>
  </si>
  <si>
    <t>Terminalne</t>
  </si>
  <si>
    <t>Não recuperação</t>
  </si>
  <si>
    <t>Fără recuperare</t>
  </si>
  <si>
    <t>Postup bez možnosti zotavenia (t. j. bez nadobudnutia vedomia):</t>
  </si>
  <si>
    <r>
      <rPr>
        <sz val="11"/>
        <rFont val="Calibri"/>
        <family val="2"/>
      </rPr>
      <t>Terminal</t>
    </r>
  </si>
  <si>
    <t>Leve</t>
  </si>
  <si>
    <t>Leebe</t>
  </si>
  <si>
    <t>Lievä</t>
  </si>
  <si>
    <t>Légère</t>
  </si>
  <si>
    <t>Blaga</t>
  </si>
  <si>
    <t>Enyhe</t>
  </si>
  <si>
    <t>Lieve</t>
  </si>
  <si>
    <t>Lengva</t>
  </si>
  <si>
    <t>Viegla</t>
  </si>
  <si>
    <r>
      <rPr>
        <sz val="11"/>
        <rFont val="Calibri"/>
        <family val="2"/>
      </rPr>
      <t>Ħafifa</t>
    </r>
  </si>
  <si>
    <t>Licht</t>
  </si>
  <si>
    <t>Łagodne</t>
  </si>
  <si>
    <t>Ligeira</t>
  </si>
  <si>
    <t>Superficială</t>
  </si>
  <si>
    <t>Slabé, t. j. mierne</t>
  </si>
  <si>
    <r>
      <rPr>
        <sz val="11"/>
        <rFont val="Calibri"/>
        <family val="2"/>
      </rPr>
      <t>Ringa svårhet</t>
    </r>
  </si>
  <si>
    <t>Moderada</t>
  </si>
  <si>
    <t>Mõõdukas</t>
  </si>
  <si>
    <t>Kohtalainen</t>
  </si>
  <si>
    <t>Modérée</t>
  </si>
  <si>
    <t>Umjerena</t>
  </si>
  <si>
    <t>Mérsékelt</t>
  </si>
  <si>
    <t>Moderata</t>
  </si>
  <si>
    <t>Vidutinio sunkumo</t>
  </si>
  <si>
    <t>Mērena</t>
  </si>
  <si>
    <r>
      <rPr>
        <sz val="11"/>
        <rFont val="Calibri"/>
        <family val="2"/>
      </rPr>
      <t>Moderata</t>
    </r>
  </si>
  <si>
    <t>Matig</t>
  </si>
  <si>
    <t>Umiarkowane</t>
  </si>
  <si>
    <t>Moderată</t>
  </si>
  <si>
    <t>Stredné</t>
  </si>
  <si>
    <t>Zmerna</t>
  </si>
  <si>
    <r>
      <rPr>
        <sz val="11"/>
        <rFont val="Calibri"/>
        <family val="2"/>
      </rPr>
      <t>Måttlig svårhet</t>
    </r>
  </si>
  <si>
    <t>Intensa</t>
  </si>
  <si>
    <t>Raske</t>
  </si>
  <si>
    <t>Vakava</t>
  </si>
  <si>
    <t>Sévère</t>
  </si>
  <si>
    <t>Teška</t>
  </si>
  <si>
    <t>Súlyos</t>
  </si>
  <si>
    <t>Grave</t>
  </si>
  <si>
    <t>Sunki</t>
  </si>
  <si>
    <t>Smaga</t>
  </si>
  <si>
    <r>
      <rPr>
        <sz val="11"/>
        <rFont val="Calibri"/>
        <family val="2"/>
      </rPr>
      <t>Severa</t>
    </r>
  </si>
  <si>
    <t>Ernstig</t>
  </si>
  <si>
    <t>Dotkliwe</t>
  </si>
  <si>
    <t>Severa</t>
  </si>
  <si>
    <t>Severă</t>
  </si>
  <si>
    <t>Kruté (závažné)</t>
  </si>
  <si>
    <t>Težavna</t>
  </si>
  <si>
    <r>
      <rPr>
        <sz val="11"/>
        <rFont val="Calibri"/>
        <family val="2"/>
      </rPr>
      <t>Avsevärd svårhet</t>
    </r>
  </si>
  <si>
    <t>Alvorlig</t>
  </si>
  <si>
    <t>Número total</t>
  </si>
  <si>
    <t>Koguarv</t>
  </si>
  <si>
    <t>Yhteensä</t>
  </si>
  <si>
    <t>Nombre total</t>
  </si>
  <si>
    <t>Ukupni broj</t>
  </si>
  <si>
    <t>Összesen</t>
  </si>
  <si>
    <t>Numero totale</t>
  </si>
  <si>
    <t>Bendras skaičius</t>
  </si>
  <si>
    <t>Kopskaits</t>
  </si>
  <si>
    <r>
      <rPr>
        <sz val="11"/>
        <rFont val="Calibri"/>
        <family val="2"/>
      </rPr>
      <t>Għadd totali</t>
    </r>
  </si>
  <si>
    <t>Totaal aantal</t>
  </si>
  <si>
    <t>Łączna liczba</t>
  </si>
  <si>
    <t>Număr total</t>
  </si>
  <si>
    <t>Skupno število</t>
  </si>
  <si>
    <r>
      <rPr>
        <sz val="11"/>
        <rFont val="Calibri"/>
        <family val="2"/>
      </rPr>
      <t>Totalt antal</t>
    </r>
  </si>
  <si>
    <t>I alt</t>
  </si>
  <si>
    <t>Reutilización</t>
  </si>
  <si>
    <t>Taaskasutatud</t>
  </si>
  <si>
    <t>Uudelleenkäyttö</t>
  </si>
  <si>
    <t>Réutilisé</t>
  </si>
  <si>
    <t>Ponovno korištene</t>
  </si>
  <si>
    <t>Ismételten felhasznált</t>
  </si>
  <si>
    <t>Riutilizzati</t>
  </si>
  <si>
    <t>Pakartotinai naudojama</t>
  </si>
  <si>
    <t>Atkalizmantošana</t>
  </si>
  <si>
    <r>
      <rPr>
        <sz val="11"/>
        <rFont val="Calibri"/>
        <family val="2"/>
      </rPr>
      <t>Użu mill-ġdid</t>
    </r>
  </si>
  <si>
    <t>Hergebruikt</t>
  </si>
  <si>
    <t>Do ponownego wykorzystania</t>
  </si>
  <si>
    <t>Reutilizado</t>
  </si>
  <si>
    <t>Reutilizat</t>
  </si>
  <si>
    <t>Opakovane použité</t>
  </si>
  <si>
    <t>Ponovna uporaba</t>
  </si>
  <si>
    <t>Återanvänds</t>
  </si>
  <si>
    <t>Brukt på nytt</t>
  </si>
  <si>
    <t>Devuelto</t>
  </si>
  <si>
    <t>Tagasi viidud</t>
  </si>
  <si>
    <t>Palautettu</t>
  </si>
  <si>
    <t>Replacé dans l’habitat naturel ou le système d’élevage</t>
  </si>
  <si>
    <t>Vraćene</t>
  </si>
  <si>
    <t>Visszajuttatott</t>
  </si>
  <si>
    <t>Reintrodotti</t>
  </si>
  <si>
    <t>Grąžinta</t>
  </si>
  <si>
    <t>Atgriešana</t>
  </si>
  <si>
    <r>
      <rPr>
        <sz val="11"/>
        <rFont val="Calibri"/>
        <family val="2"/>
      </rPr>
      <t>Irritornati</t>
    </r>
  </si>
  <si>
    <t>Teruggeplaatst</t>
  </si>
  <si>
    <t>Przywróconych</t>
  </si>
  <si>
    <t>Devolvido</t>
  </si>
  <si>
    <t>Returnat</t>
  </si>
  <si>
    <t>Vrátené do prirodzeného biotopu/systému chovu</t>
  </si>
  <si>
    <t>Vrnjene</t>
  </si>
  <si>
    <t>Återförs</t>
  </si>
  <si>
    <t>Sendt tilbake</t>
  </si>
  <si>
    <t>Realojado</t>
  </si>
  <si>
    <t>Uude elukohta paigutatud</t>
  </si>
  <si>
    <t>Luovutettu yksityishenkilöiden hoitoon</t>
  </si>
  <si>
    <t>Proposé à l’adoption</t>
  </si>
  <si>
    <t>Ponovno udomljene</t>
  </si>
  <si>
    <t>Kihelyezett</t>
  </si>
  <si>
    <t>Reinseriti</t>
  </si>
  <si>
    <t>Atiduotina</t>
  </si>
  <si>
    <t>Izmitināšana jaunā mājvietā</t>
  </si>
  <si>
    <r>
      <rPr>
        <sz val="11"/>
        <rFont val="Calibri"/>
        <family val="2"/>
      </rPr>
      <t>Riakkomodati</t>
    </r>
  </si>
  <si>
    <t>Geadopteerd</t>
  </si>
  <si>
    <t>Objętych programami znajdowania nowego domu</t>
  </si>
  <si>
    <t>Relocat</t>
  </si>
  <si>
    <t>Vrátené do domácej starostlivosti</t>
  </si>
  <si>
    <t>Vrnjene v domače okolje</t>
  </si>
  <si>
    <t>Utplaceras</t>
  </si>
  <si>
    <t>Nytt hjem</t>
  </si>
  <si>
    <t>Describa los objetivos del proyecto (por ejemplo, despejar algunas incógnitas científicas o atender necesidades científicas o clínicas).</t>
  </si>
  <si>
    <t>Projekti eesmärkide kirjeldus (näiteks teatavate teaduse jaoks tundmatute tegurite käsitlemine või teaduslikud või kliinilised vajadused).</t>
  </si>
  <si>
    <t>Kuvaa hankkeen tavoitteita (esimerkiksi uuden tieteellisen tiedon hankkiminen tai tieteelliset taikka kliiniset tarpeet).</t>
  </si>
  <si>
    <t>Décrire les objectifs du projet (par exemple, répondre à certaines interrogations scientifiques ou à des besoins scientifiques ou cliniques).</t>
  </si>
  <si>
    <t>Opišite ciljeve projekta (na primjer, rješavanje određenih znanstvenih nepoznanica ili znanstvene ili kliničke potrebe).</t>
  </si>
  <si>
    <t>Ismertesse a projekt célkitűzéseit (például bizonyos tudományos ismeretek megszerzése, tudományos vagy klinikai szükségletek kielégítése)!</t>
  </si>
  <si>
    <t>Descrivere gli obiettivi del progetto (ad esempio, far fronte a determinate incognite scientifiche o esigenze scientifiche o cliniche)</t>
  </si>
  <si>
    <t>Aprašykite projekto tikslus (pavyzdžiui, atkreipdami dėmesį į tam tikras neišspręstas mokslines problemas arba mokslinius ar klinikinius poreikius).</t>
  </si>
  <si>
    <t>Apraksta projekta mērķus (piemēram, noskaidrot specifiskas zinātniskas neskaidrības vai apmierināt zinātniskas vai klīniskas vajadzības).</t>
  </si>
  <si>
    <r>
      <rPr>
        <sz val="11"/>
        <rFont val="Calibri"/>
        <family val="2"/>
      </rPr>
      <t>Iddeskrivi l-objettivi tal-proġett (pereżempju, l-indirizzar ta’ ċerti elementi mhux magħrufa xjentifiċi, jew ħtiġijiet xjentifiċi jew kliniċi).</t>
    </r>
  </si>
  <si>
    <t>Beschrijf de doelstellingen van het project (bijvoorbeeld het aanpakken van bepaalde wetenschappelijke onduidelijkheden, of wetenschappelijke of klinische behoeften).</t>
  </si>
  <si>
    <t>Proszę opisać cele projektu (na przykład zbadanie pewnych niewiadomych naukowych lub odpowiedzenie na potrzeby naukowe lub kliniczne).</t>
  </si>
  <si>
    <t>Descrever os objetivos do projeto (por exemplo para responder a determinadas lacunas científicas ou necessidades científicas ou clínicas).</t>
  </si>
  <si>
    <t>Descrieți obiectivele proiectului (de exemplu, abordând anumite necunoscute științifice sau anumite necesități științifice sau clinice).</t>
  </si>
  <si>
    <t>Opíšte ciele projektu (napríklad riešenie určitých vedeckých nejasností alebo vedeckých či klinických potrieb).</t>
  </si>
  <si>
    <t>Opišite cilje projekta (npr. obravnavanje nekaterih znanstvenih neznank ali znanstvenih ali kliničnih potreb).</t>
  </si>
  <si>
    <r>
      <rPr>
        <sz val="11"/>
        <rFont val="Calibri"/>
        <family val="2"/>
      </rPr>
      <t>Beskriv projektets mål (de vetenskapliga frågorna, eller de vetenskapliga/kliniska behov som ska mötas).</t>
    </r>
  </si>
  <si>
    <t>Beskriv prosjektets mål (f.eks. undersøkelse av vitenskapelige spørsmål eller vitenskapelige/kliniske behov).</t>
  </si>
  <si>
    <t>¿Cuáles son los probables beneficios potenciales de este proyecto? Explique la medida en que el proyecto puede servir al progreso científico o en que, en última instancia, puede beneficiar a los seres humanos, los animales o el medio ambiente. Cuando proceda, diferencie los beneficios a corto plazo (que se producen durante el periodo de ejecución del proyecto) de los beneficios a largo plazo (que pueden generarse una vez finalizado el proyecto).</t>
  </si>
  <si>
    <t>Milline on sellest projektist tõenäoliselt saadav võimalik kasu? Selgitage, kuidas projekt aitab kaasa teaduslikele edusammudele või toob lõppkokkuvõttes kasu inimestele, loomadele või keskkonnale. Kui see on asjakohane, eristage lühiajalist kasu (mis ilmneb projekti kestuse jooksul) ja pikaajalist kasu (mis võib tekkida pärast projekti lõppu).</t>
  </si>
  <si>
    <t>Mitä mahdollisia hyötyjä tästä hankkeesta todennäköisesti koituu? Kerro, miten hankkeella voidaan edistää tiedettä tai mitä hyötyä hankkeesta voi viime kädessä olla ihmisille, eläimille tai ympäristölle. Erittele tarvittaessa lyhyen aikavälin (hankkeen keston aikaiset) ja pitkän aikavälin hyödyt (joita voi seurata hankkeen päättymisen jälkeen).</t>
  </si>
  <si>
    <t>Quels sont les bénéfices susceptibles de découler de ce projet? Expliquer en quoi le projet pourrait faire progresser les connaissances scientifiques ou quels bénéfices les êtres humains, les animaux ou l’environnement pourraient en tirer à terme. Le cas échéant, distinguer les bénéfices à court terme (pendant la durée du projet) et les bénéfices à long terme (susceptibles d’être obtenus après l’achèvement du projet).</t>
  </si>
  <si>
    <t>Koje bi potencijalne koristi mogle proizaći iz projekta? Objasnite kako bi se projektom mogla unaprijediti znanost ili kako bi projekt u konačnici mogao koristiti ljudima, životinjama ili okolišu. Pritom razlikujte kratkoročne koristi (tijekom provedbe projekta) i dugoročne koristi (koje mogu nastati nakon završetka projekta), ako se one razlikuju.</t>
  </si>
  <si>
    <t>Milyen potenciális előnyök származhatnak a projektből? Ismertesse, hogy a projekt hogyan járulhat hozzá a tudomány fejlődéséhez, illetve miért lehet hasznos az emberek, az állatok és a környezet szempontjából! Adott esetben különbséget kell tenni a rövid távú (a projekt időtartama alatt jelentkező) és a hosszú távú (a projekt befejezését követően jelentkező) előnyök között.</t>
  </si>
  <si>
    <t>Quali sono i potenziali benefici che potrebbero derivare da questo progetto? Illustrare in che modo, grazie al progetto, la scienza potrebbe avanzare o gli esseri umani, gli animali o l'ambiente potrebbero in ultima analisi trarre benefici. Se del caso, distinguere tra benefici a breve termine (durante lo svolgimento del progetto) e benefici a lungo termine (che potrebbero maturare dopo la conclusione del progetto)</t>
  </si>
  <si>
    <t>Kokios numatomos naudos galima tikėtis iš šio projekto? Paaiškinkite, kaip projektu bus prisidėta prie mokslo pažangos arba kokia gali būti projekto nauda žmonėms, gyvūnams ar aplinkai. Jei taikoma, trumpalaikę naudą, gaunamą dar vykstant projektui, atskirkite nuo ilgalaikės naudos, kuri gali pasireikšti užbaigus vykdyti projektą.</t>
  </si>
  <si>
    <t>Kādi ir iespējamie ieguvumi no šī projekta? Izskaidro, kā šis projekts virzītu uz priekšu zinātni vai galu galā nāktu par labu cilvēkiem, dzīvniekiem vai videi. Attiecīgā gadījumā nošķir īstermiņa ieguvumus (projekta darbības laikā) un ilgtermiņa ieguvumus (kas var rasties jau pēc projekta pabeigšanas).</t>
  </si>
  <si>
    <r>
      <rPr>
        <sz val="11"/>
        <rFont val="Calibri"/>
        <family val="2"/>
      </rPr>
      <t>X’inhuma l-benefiċċji potenzjali li jistgħu jirriżultaw minn dan il-proġett? Spjega kif ix-xjenza tista’ tiġi avvanzata, jew kif il-bnedmin, l-annimali jew l-ambjent jistgħu fl-aħħar mill-aħħar jibbenefikaw mill-proġett. Fejn applikabbli, iddifferenzja bejn benefiċċji fuq medda qasira ta’ żmien (fil-perjodu tal-proġett) u benefiċċji fit-tul (li jistgħu jakkumulaw wara li jitlesta l-proġett).</t>
    </r>
  </si>
  <si>
    <t>Welke potentiële voordelen kan dit project opleveren? Leg uit hoe de wetenschap vooruit kan worden geholpen of mensen, dieren of het milieu uiteindelijk voordeel kunnen hebben bij het project. Maak, waar van toepassing, een onderscheid tussen voordelen op korte termijn (binnen de looptijd van het project) en voordelen op lange termijn (die mogelijk pas worden bereikt nadat het project is afgerond).</t>
  </si>
  <si>
    <t>Jakie są potencjalne korzyści wynikające z tego projektu? Należy wyjaśnić, w jaki sposób projekt może przyczynić się do postępów w nauce, lub też jakie ostateczne korzyści mogą z niego czerpać ludzie, zwierzęta lub środowisko. W stosownych przypadkach należy wprowadzić rozróżnienie między korzyściami krótkoterminowymi (w czasie trwania projektu) i długoterminowymi (które mogą się pojawić po zakończeniu projektu).</t>
  </si>
  <si>
    <t>Quais os benefícios potenciais deste projeto? Explique de que forma o projeto pode contribuir para o avanço da ciência ou, em última análise, beneficiar os seres humanos, os animais ou o ambiente. Se aplicável, estabelecer uma distinção entre os benefícios a curto prazo (enquanto durar o projeto) e os benefícios a longo prazo (após a conclusão do projeto).</t>
  </si>
  <si>
    <t>Care sunt potențialele beneficii care ar putea rezulta în urma acestui proiect? Explicați modul în care știința ar putea avansa, iar oamenii, animalele sau mediul pot beneficia, în ultimă instanță, de proiect. Acolo unde este cazul, diferențiați între beneficiile pe termen scurt (pe durata proiectului) și beneficiile pe termen lung (care se pot acumula după încheierea proiectului).</t>
  </si>
  <si>
    <t>Aké potenciálne prínosy by mohli vyplynúť z tohto projektu? Vysvetlite, ako by mohol pomôcť dosiahnuť vedecký pokrok alebo aké prínosy by mal pre ľudí, zvieratá alebo životné prostredie. V príslušných prípadoch rozlišujte medzi krátkodobými (počas trvania projektu) a dlhodobými prínosmi (ktoré sa môžu prejaviť po ukončení projektu).</t>
  </si>
  <si>
    <t>Katere morebitne koristi bodo verjetno pridobljene pri projektu? Pojasnite, kako bi lahko projekt spodbudil znanstveni napredek ali nazadnje koristil ljudem, živalim ali okolju. Po potrebi upoštevajte razliko med kratkoročnimi (med trajanjem projekta) in dolgoročnimi koristmi (ki se lahko pojavijo po koncu projekta).</t>
  </si>
  <si>
    <r>
      <rPr>
        <sz val="11"/>
        <rFont val="Calibri"/>
        <family val="2"/>
      </rPr>
      <t>Vilken nytta kan projektet medföra? Vilka vetenskapliga framsteg kommer att nås, hur kan människor, djur eller miljö i förlängningen dra nytta av projektet. I tillämpliga fall, gör åtskillnad mellan kortsiktig nytta (inom projektets löptid) och långsiktig nytta (som kan uppkomma efter att projektet avslutats).</t>
    </r>
  </si>
  <si>
    <t>Hva er den forventede nytteverdien av prosjektet? Forklar hvordan prosjektet kan bidra til å fremme vitenskapen eller hvordan det på sikt kan ha nytteverdi for mennesker, dyr eller miljøet. Skill eventuelt mellom kortsiktig nytte (mens prosjektet pågår) og langsiktig nytte (etter at prosjektet er fullført).</t>
  </si>
  <si>
    <t>¿En qué procedimientos se utilizarán normalmente los animales (por ejemplo, inyecciones, procedimientos quirúrgicos)? Indique el número de procedimientos y su duración.</t>
  </si>
  <si>
    <t>Millistes katsetes loomi tavaliselt kasutatakse (näiteks süstid, kirurgilised protseduurid)? Märkige nende katsete arv ja kestus.</t>
  </si>
  <si>
    <t>Millaisia toimenpiteitä eläimille yleensä tehdään (annetaanko niille esimerkiksi injektioita vai tehdäänkö niille kirurgisia toimenpiteitä)? Ilmoita näiden toimenpiteiden lukumäärä ja kesto.</t>
  </si>
  <si>
    <t>À quelles procédures les animaux seront-ils soumis en règle générale (par exemple, injections, procédures chirurgicales)? Indiquer le nombre et la durée de ces procédures.</t>
  </si>
  <si>
    <t>U kojim će se postupcima životinje uglavnom koristiti (na primjer, injekcije, kirurški postupci)? Navedite broj i trajanje tih postupaka.</t>
  </si>
  <si>
    <t>Milyen eljárásoknak vetik alá az állatokat (pl. injekciók, sebészeti beavatkozások)? Adja meg ezen eljárások számát és időtartamát!</t>
  </si>
  <si>
    <t>In quali procedure saranno tipicamente utilizzati gli animali (ad esempio iniezioni, procedure chirurgiche)? Indicare il numero e la durata di queste procedure</t>
  </si>
  <si>
    <t>Kokiose procedūrose paprastai bus naudojami gyvūnai (pavyzdžiui, darant injekcijas, chirurgines procedūras)? Nurodykite šių procedūrų skaičių ir trukmę.</t>
  </si>
  <si>
    <t>Kādās procedūrās dzīvniekus parasti izmantos (piemēram, injekcijas, ķirurģiskas procedūras)? Norāda šo procedūru skaitu un ilgumu.</t>
  </si>
  <si>
    <r>
      <rPr>
        <sz val="11"/>
        <rFont val="Calibri"/>
        <family val="2"/>
      </rPr>
      <t>F’liema proċeduri se jintużaw tipikament l-annimali (pereżempju, titqib, proċeduri kirurġiċi)? Indika l-għadd u d-durata ta’ dawn il-proċeduri.</t>
    </r>
  </si>
  <si>
    <t>In welke procedures worden de dieren gewoonlijk gebruikt (bijvoorbeeld injecties, chirurgische procedures)? Vermeld het aantal en de duur van deze procedures.</t>
  </si>
  <si>
    <t>W jakich procedurach będą zazwyczaj stosowane zwierzęta (na przykład wstrzykiwanie, zabiegi chirurgiczne)? Proszę wskazać liczbę i czas trwania tych procedur.</t>
  </si>
  <si>
    <t>Em que procedimentos serão os animais normalmente utilizados (por exemplo injeções ou procedimentos cirúrgicos)? Indicar o número e a duração desses procedimentos.</t>
  </si>
  <si>
    <t>În ce proceduri vor fi utilizate animalele în mod obișnuit (de exemplu, injecții, intervenții chirurgicale)? Indicați numărul și durata acestor proceduri.</t>
  </si>
  <si>
    <t>V akých postupoch sa zvieratá budú zvyčajne používať (napr. injekčné či chirurgické postupy)? Uveďte počet a trvanie týchto postupov.</t>
  </si>
  <si>
    <t>Pri kakšnih postopkih se bodo živali običajno uporabljale (npr. vbrizgavanja, kirurški posegi)? Navedite število in trajanje teh postopkov.</t>
  </si>
  <si>
    <r>
      <rPr>
        <sz val="11"/>
        <rFont val="Calibri"/>
        <family val="2"/>
      </rPr>
      <t>Vilka försöksåtgärder kommer djuren vanligtvis att utsättas för (t.ex. injektioner, kirurgiska ingrepp)? Ange försöksåtgärdernas antal och varaktighet.</t>
    </r>
  </si>
  <si>
    <t>Hva slags forsøk vil dyrene vanligvis bli brukt til (for eksempel innføring av kanyler, kirurgiske inngrep)? Oppgi antall forsøk og varighet.</t>
  </si>
  <si>
    <t>¿Cuáles son las repercusiones o los efectos adversos previstos en los animales, por ejemplo, dolor, pérdida de peso, inactividad o movilidad reducida, estrés o anomalías del comportamiento, y cuál será la duración de esos efectos?</t>
  </si>
  <si>
    <t>Milline on eeldatav mõju/kahjulik mõju loomadele, näiteks valu, kaalulangus, mitteaktiivsus/vähenenud liikumisvõime, stress, käitumishäired, ja selliste mõjude kestus?</t>
  </si>
  <si>
    <t>Millaisia ovat ennakoitavissa olevat eläimiin kohdistuvat vaikutukset/haittavaikutukset (esimerkiksi kipu, painonlasku, passiivisuus tai vähentynyt liikkuminen, stressi tai poikkeava käyttäytyminen) ja kauanko nämä vaikutukset kestävät?</t>
  </si>
  <si>
    <t>Quels sont les effets/effets indésirables prévus sur les animaux, par exemple, douleur, perte de poids, inactivité/mobilité réduite, stress, comportement anormal, et la durée de ces effets?</t>
  </si>
  <si>
    <t>Navedite očekivane posljedice/negativne učinke na životinje, kao što su bol, gubitak težine, neaktivnost/smanjena pokretljivost, stres ili abnormalno ponašanje, te trajanje tih učinaka.</t>
  </si>
  <si>
    <t>Melyek az állatokra gyakorolt várható hatások/káros hatások, például fájdalom, súlyveszteség, inaktivitás/csökkent mozgásképesség, stressz, rendellenes viselkedés, és mekkora e hatások időtartama?</t>
  </si>
  <si>
    <t>Quali sono gli impatti/effetti avversi previsti sugli animali (ad esempio dolore, perdita di peso, inattività/mobilità ridotta, stress, comportamento anomalo) e quanto dureranno tali effetti?</t>
  </si>
  <si>
    <t>Koks yra tikėtinas (neigiamas) poveikis gyvūnams, pavyzdžiui, skausmas, svorio netekimas, neaktyvumas (sumažėjęs judumas), stresas, elgesio sutrikimai, ir kokia tokio poveikio trukmė?</t>
  </si>
  <si>
    <t>Kāda un cik ilga ir sagaidāmā ietekme / kaitīgā ietekme uz dzīvniekiem, piemēram, sāpes, svara zudums, neaktivitāte / samazināts kustīgums, stress, anomāla uzvedība?</t>
  </si>
  <si>
    <r>
      <rPr>
        <sz val="11"/>
        <rFont val="Calibri"/>
        <family val="2"/>
      </rPr>
      <t>X’inhuma l-impatti mistennija jew l-effetti negattivi fuq l-annimali, pereżempju l-uġigħ, it-telf fil-piż, in-nuqqas ta’ attività / it-tnaqqis tal-mobilità, l-istress, l-imġiba anormali, u t-tul ta’ dawn l-effetti?</t>
    </r>
  </si>
  <si>
    <t>Wat zijn de verwachte gevolgen/nadelige effecten voor de dieren, bijvoorbeeld pijn, gewichtsverlies, inactiviteit/verminderde mobiliteit, stress, abnormaal gedrag, en wat is de duur van die effecten?</t>
  </si>
  <si>
    <t>Jakie są przewidywane/szkodliwe skutki dla zwierząt, na przykład ból, utrata masy ciała, brak aktywności / ograniczona mobilność, stres, nietypowe zachowania i czas trwania tych skutków?</t>
  </si>
  <si>
    <t>Quais os impactes/efeitos adversos esperados nos animais — por exemplo dor, perda de peso, inatividade/mobilidade reduzida, tensão, comportamento anormal — e duração desses efeitos?</t>
  </si>
  <si>
    <t>Care sunt impacturile/efectele adverse preconizate asupra animalelor, cum ar fi durerea, pierderea în greutate, inactivitatea/mobilitatea redusă, stresul, comportamentul anormal și durata acestor efecte?</t>
  </si>
  <si>
    <t>Aké sú očakávane vplyvy/nepriaznivé účinky na zvieratá (napr. bolesť, úbytok hmotnosti, nečinnosť/znížená pohyblivosť, stres, abnormálne správanie) a ako dlho by mali trvať?</t>
  </si>
  <si>
    <t>Kateri so pričakovani učinki/škodljivi učinki za živali, na primer bolečina, izguba telesne teže, neaktivnost/zmanjšana mobilnost, stres, neobičajno vedenje, ter kako dolgo bodo trajali?</t>
  </si>
  <si>
    <r>
      <rPr>
        <sz val="11"/>
        <rFont val="Calibri"/>
        <family val="2"/>
      </rPr>
      <t>Vilka typer av påverkan/negativa effekter på djuren kan förutses, till exempel smärta, viktminskning, inaktivitet/nedsatt rörlighet, stress, onormalt beteende, och hur lång är varaktigheten av dessa effekter?</t>
    </r>
  </si>
  <si>
    <t xml:space="preserve">Hva er de forventede virkningene/skadevirkningene på dyrene (f.eks. smerte, vekttap, inaktivitet/redusert mobilitet, stress, unormal atferd), og hvor lenge ventes </t>
  </si>
  <si>
    <t>¿Qué especies y qué número de animales está previsto utilizar? ¿Cuáles son los niveles de severidad esperados y el número de animales en cada categoría de severidad (por especies)?</t>
  </si>
  <si>
    <t>Milliseid loomaliike ja kui mitut katselooma eeldatavasti kasutatakse? Millised on eeldatavad raskusastmed ja milline on loomade arv igas raskusastme kategoorias (liikide kaupa)?</t>
  </si>
  <si>
    <t>Mitä lajeja ja montaako eläintä on määrä käyttää? Ilmoittakaa käytettävät eläinlajit ja eläinten lukumäärät sekä ennakoidut vakavuudet ja eläinten määrä kussakin vakavuusluokassa lajeittain.</t>
  </si>
  <si>
    <t>Quelles espèces et combien d’animaux est-il prévu d’utiliser? Quels sont le degré de gravité des procédures et le nombre d’animaux prévus dans chaque catégorie de gravité (par espèce)?</t>
  </si>
  <si>
    <t>Navedite vrste i broj životinja koje se planiraju koristiti. Navedite stupanj težine postupka i broj životinja u svakoj kategoriji težine (po vrsti).</t>
  </si>
  <si>
    <t>Milyen fajokat és mennyi állatot fognak várhatóan használni? Mik a várható súlyossági kategóriák és hány állat esik egy-egy kategóriába (fajonként)?</t>
  </si>
  <si>
    <t>Quali specie di animali e quanti animali si prevede di utilizzare? Quali sono le gravità previste e il numero di animali in ciascuna categoria di gravità (per specie)?</t>
  </si>
  <si>
    <t>Kokių rūšių ir kiek gyvūnų numatoma naudoti? Koks yra tikėtinas sunkumas ir koks gyvūnų skaičius kiekvienoje sunkumo kategorijoje (kiekvienai rūšiai)?</t>
  </si>
  <si>
    <t>Kādas sugas dzīvniekus paredzēts izmantot un kādā skaitā? Kādas ir gaidāmās smaguma pakāpes un dzīvnieku skaits katrā smaguma pakāpes kategorijā (pa sugām)?</t>
  </si>
  <si>
    <r>
      <rPr>
        <sz val="11"/>
        <rFont val="Calibri"/>
        <family val="2"/>
      </rPr>
      <t>Liema speċijiet u għadd ta’ annimali huma mistennija li jintużaw? X’inhuma l-gradi ta’ severità mistennija tal-proċeduri u l-għadd ta’ annimali f’kull kategorija ta’ severità (għal kull speċi)?</t>
    </r>
  </si>
  <si>
    <t>Welke soorten en aantallen dieren zullen naar verwachting worden gebruikt? Wat zijn de verwachte ernstgraden en de aantallen dieren in elke ernstcategorie (per soort)?</t>
  </si>
  <si>
    <t>Zgodnie z przewidywaniami jakie gatunki i jaka liczba zwierząt będą wykorzystywane? Jaka jest oczekiwana dotkliwość i liczba zwierząt w każdej kategorii dotkliwości (w podziale na gatunki)?</t>
  </si>
  <si>
    <t>Que espécies e número de animais se prevê utilizar? Quais são as categorias de severidade previstas e o número de animais em cada uma delas (por espécie)?</t>
  </si>
  <si>
    <t>Care sunt speciile și numărul de animale care urmează să fie utilizate? Care sunt nivelurile de severitate preconizate și numărul de animale din fiecare categorie de severitate (per specie)?</t>
  </si>
  <si>
    <t>Aké druhy zvierat a v akých počtoch by sa mali použiť? Aký stupeň krutosti (závažnosti) postupov sa očakáva a aké počty zvierat pripadajú na každú kategóriu závažnosti postupov (na konkrétny druh)?</t>
  </si>
  <si>
    <t>Katere živalske vrste se bodo predvidoma uporabile in koliko živali se bo predvidoma uporabilo? Katere so predvidene težavnosti in koliko živali se bo predvidoma uporabilo v posamezni težavnostni kategoriji (na posamezno živalsko vrsto)?</t>
  </si>
  <si>
    <r>
      <rPr>
        <sz val="11"/>
        <rFont val="Calibri"/>
        <family val="2"/>
      </rPr>
      <t>Vilka arter och hur många djur förväntas användas? Vilka är de förväntade svårhetsgraderna och hur många djur omfattas av varje svårhetsgrad (specificera antal per art)?</t>
    </r>
  </si>
  <si>
    <t>Hvilke arter og hvor mange dyr forventes brukt? Hva er forventet belastningsgrad, og hvor mange dyr omfattes av hver belastningsgrad (per art)?</t>
  </si>
  <si>
    <t>¿Qué ocurrirá con los animales que se mantengan vivos al término del procedimiento?</t>
  </si>
  <si>
    <t>Mis saab loomadest, kes hoitakse katse lõpuni elus?</t>
  </si>
  <si>
    <t>Jos eläimet jätetään henkiin toimenpiteen päätyttyä, mitä näille tapahtuu?</t>
  </si>
  <si>
    <t>Qu’adviendra-t-il des animaux maintenus en vie à la fin de la procédure?</t>
  </si>
  <si>
    <t>Što će se dogoditi sa životinjama koje se na kraju postupka ostave na životu?</t>
  </si>
  <si>
    <t>Mi történik az eljárás végén életben maradt állatokkal?</t>
  </si>
  <si>
    <t>Che cosa accadrà agli animali mantenuti in vita al termine della procedura?</t>
  </si>
  <si>
    <t>Kas bus su gyvūnais, kurie užbaigus procedūrą bus palikti gyvi?</t>
  </si>
  <si>
    <t>Kas notiks ar dzīvniekiem, kas procedūras beigās ir dzīvi?</t>
  </si>
  <si>
    <r>
      <rPr>
        <sz val="11"/>
        <rFont val="Calibri"/>
        <family val="2"/>
      </rPr>
      <t>X’se jiġri lill-annimali li jinżammu ħajjin fl-aħħar tal-proċedura?</t>
    </r>
  </si>
  <si>
    <t>Wat gebeurt er met de dieren die aan het einde van de procedure in leven worden gehouden?</t>
  </si>
  <si>
    <t>Co stanie się ze zwierzętami utrzymanymi przy życiu po zakończeniu procedury?</t>
  </si>
  <si>
    <t>O que acontecerá aos animais mantidos vivos no final do procedimento?</t>
  </si>
  <si>
    <t>Ce se va întâmpla cu animalele aflate în viață la finalul procedurii?</t>
  </si>
  <si>
    <t>Kruté (závažné postupy) Čo sa stane so zvieratami, ktoré po ukončení postupu zostanú nažive?</t>
  </si>
  <si>
    <t>Kaj se bo zgodilo z živalmi, ki se ohranijo pri življenju, na koncu postopka?</t>
  </si>
  <si>
    <r>
      <rPr>
        <sz val="11"/>
        <rFont val="Calibri"/>
        <family val="2"/>
      </rPr>
      <t>Vad kommer att hända med djuren som hålls vid liv i slutet av försöket?</t>
    </r>
  </si>
  <si>
    <t>Hva vil skje med dyr som holdes i live etter at forsøket er fullført?</t>
  </si>
  <si>
    <t>Le rogamos explique los motivos del destino previsto de los animales después del procedimiento.</t>
  </si>
  <si>
    <t>Esitage põhjendus loomade katsejärgse kavandatava saatuse kohta.</t>
  </si>
  <si>
    <t>Perustele edellisen kohdan suunnitelmat eläinten kohtaloon liittyen.</t>
  </si>
  <si>
    <t>Justifier le sort prévu des animaux à l’issue de la procédure.</t>
  </si>
  <si>
    <t>Navedite razloge za planiranu sudbinu životinja nakon postupka.</t>
  </si>
  <si>
    <t>Fornire i motivi della sorte prevista degli animali dopo la procedura</t>
  </si>
  <si>
    <t>Pateikite numatomo gyvūnų likimo užbaigus procedūrą pagrindimą.</t>
  </si>
  <si>
    <t>Norāda iemeslus, kāpēc plānots ar dzīvniekiem pēc procedūras rīkoties šādi.</t>
  </si>
  <si>
    <r>
      <rPr>
        <sz val="11"/>
        <rFont val="Calibri"/>
        <family val="2"/>
      </rPr>
      <t>Jekk jogħġbok agħti raġunijiet għad-destin ippjanat tal-annimali wara l-proċedura.</t>
    </r>
  </si>
  <si>
    <t>Geef de redenen voor het geplande lot van de dieren na de procedure.</t>
  </si>
  <si>
    <t>Proszę podać powody planowanego losu zwierząt po zakończeniu procedury.</t>
  </si>
  <si>
    <t>Justificar o destino previsto dos animais após o procedimento.</t>
  </si>
  <si>
    <t>Vă rugăm să furnizați motive pentru situația planificată a animalelor după procedură.</t>
  </si>
  <si>
    <t>Uveďte dôvody pre plánovaný osud zvierat po ukončení postupu.</t>
  </si>
  <si>
    <t>Navedite razloge za načrtovano usodo živali po postopku.</t>
  </si>
  <si>
    <r>
      <rPr>
        <sz val="11"/>
        <rFont val="Calibri"/>
        <family val="2"/>
      </rPr>
      <t>Ange skälen för djurens planerade öde efter försöket.</t>
    </r>
  </si>
  <si>
    <t>Begrunn hva som skal skje med dyrene etter forsøket.</t>
  </si>
  <si>
    <t>Indique las alternativas disponibles en este campo que no requieren el uso de animales y el motivo por el que no pueden utilizarse para los fines del proyecto.</t>
  </si>
  <si>
    <t>Nimetage asjaomases valdkonnas kasutusel olevad loomkatsetega mitteseotud alternatiivid ja põhjendage, miks neid ei ole võimalik kasutada projekti eesmärkide saavutamiseks.</t>
  </si>
  <si>
    <t>Kerro, mitä vaihtoehtoisia menetelmiä, joissa ei käytetä eläviä eläimiä, on käytettävissä tällä alalla ja miksei niitä voida käyttää tässä hankkeessa.</t>
  </si>
  <si>
    <t>Indiquer quelles sont les alternatives non animales disponibles dans ce domaine et pourquoi elles ne peuvent pas être utilisées aux fins du projet.</t>
  </si>
  <si>
    <t>Navedite koja su alternativna rješenja koja ne uključuju životinje dostupna u predmetnom području i zašto se ne mogu primijeniti za potrebe projekta.</t>
  </si>
  <si>
    <t>Az adott területen milyen, állatok felhasználását nem igénylő alternatívák állnak rendelkezésre, és miért nem használhatók e projekt céljaira?</t>
  </si>
  <si>
    <t>Indicare quali alternative non animali sono disponibili nel settore e i motivi per cui non si possono utilizzare per gli scopi del progetto</t>
  </si>
  <si>
    <t>Nurodykite, kokių alternatyvių metodų, kuriems nenaudojami gyvūnai, esama šioje srityje ir kodėl jų negalima panaudoti šiame projekte.</t>
  </si>
  <si>
    <t>Norāda, kādas ir šajā jomā pieejamās iespējas neizmantot dzīvniekus un kāpēc tās šajā projektā nevar izmantot.</t>
  </si>
  <si>
    <r>
      <rPr>
        <sz val="11"/>
        <rFont val="Calibri"/>
        <family val="2"/>
      </rPr>
      <t>Iddikjara liema alternattivi li ma jinvolvux annimali huma disponibbli f’dan il-qasam u għaliex ma jistgħux jintużaw għall-finijiet tal-proġett.</t>
    </r>
  </si>
  <si>
    <t>Beschrijf welke diervrije alternatieven op dit gebied voorhanden zijn en waarom zij niet voor het project kunnen worden gebruikt.</t>
  </si>
  <si>
    <t>Proszę wskazać, jakie alternatywne rozwiązania bez wykorzystania zwierząt są dostępne w tej dziedzinie i dlaczego nie mogą być wykorzystane do celów projektu.</t>
  </si>
  <si>
    <t>Indicar quais as alternativas disponíveis neste domínio sem recurso a animais e por que razão não podem ser utilizadas para os fins do projeto.</t>
  </si>
  <si>
    <t>Indicați alternativele disponibile în acest domeniu care nu folosesc animale și motivul pentru care acestea nu pot fi utilizate în scopul proiectului.</t>
  </si>
  <si>
    <t>Uveďte, ktoré alternatívy bez použitia zvierat sú v tejto oblasti k dispozícii a prečo ich nemožno použiť na účely projektu.</t>
  </si>
  <si>
    <t>Navedite, katere alternativne možnosti, ki ne vključujejo živali, so na voljo na tem področju, in razloge, zakaj jih ni mogoče uporabiti za namene projekta.</t>
  </si>
  <si>
    <r>
      <rPr>
        <sz val="11"/>
        <rFont val="Calibri"/>
        <family val="2"/>
      </rPr>
      <t>Ange vilka djurfria alternativ som finns tillgängliga på detta område och varför de inte kan användas för projektets ändamål.</t>
    </r>
  </si>
  <si>
    <t>Oppgi hvilke alternativer som finnes på dette området som ikke omfatter forsøk på dyr, og hvorfor de ikke kan brukes for prosjektets formål.</t>
  </si>
  <si>
    <t>Explique cómo se ha determinado el número de animales necesario para este proyecto. Describa las medidas adoptadas para reducir el número de animales que van a utilizarse, así como los principios que inspiran los estudios. Cuando proceda, describa las prácticas que van a seguirse a lo largo de todo el proyecto para minimizar el número de animales utilizados, de forma compatible con los objetivos científicos. Ejemplos de esas prácticas son los estudios piloto, la modelización informática, el intercambio de tejidos y la reutilización.</t>
  </si>
  <si>
    <t>Selgitage, kuidas määrati kindlaks kõnealuses projektis kasutatavate loomade arv. Kirjeldage kasutatavate loomade arvu vähendamiseks võetud meetmeid ning uuringute kavandamise põhimõtteid. Kui see on asjakohane, kirjeldage tavasid, mida kasutatakse kogu projekti jooksul, et minimeerida kasutatavate loomade arvu kooskõlas teaduslike eesmärkidega. Sellised tavad võivad hõlmata näiteks prooviuuringuid, arvutimodelleerimist, kudede jagamist ja taaskasutust.</t>
  </si>
  <si>
    <t>Selosta, miten tässä hankkeessa käytettävään eläinmäärään on päädytty. Kerro, kuinka käytettävien eläinten määrää on voitu vähentää sekä koesuunnittelussa noudatetut periaatteet. Kuvaa hankkeen aikana noudatettavat eläinten vähentämisen keinot, joita voidaan soveltaa vaarantamatta tieteellisiä tavoitteita. Näitä keinoja voivat olla esimerkiksi pilottitutkimukset, tietokonemallintaminen sekä kudosten jakaminen ja uudelleenkäyttö.</t>
  </si>
  <si>
    <t>Expliquer comment le nombre d’animaux prévu pour ce projet a été déterminé. Décrire les mesures prises pour réduire le nombre d’animaux à utiliser et les principes appliqués pour concevoir les études. S’il y a lieu, décrire les pratiques qui seront appliquées tout au long du projet pour limiter le plus possible le nombre d’animaux utilisés sans perdre de vue les objectifs scientifiques. Ces pratiques peuvent notamment consister en études pilotes, modélisation informatique, partage et réutilisation des tissus.</t>
  </si>
  <si>
    <t>Objasnite kako je utvrđen broj životinja za projekt. Opišite korake koji su poduzeti kako bi se smanjio broj životinja koje će se koristiti te načela primijenjena za izradu studija. Ako su predviđene, opišite prakse koje će se primjenjivati tijekom projekta kako bi se što je više moguće smanjio broj životinja koje će se koristiti u skladu sa znanstvenim ciljevima. Te prakse mogu uključivati npr. pilot-studije, računalno modeliranje, razmjenu tkiva i ponovno korištenje.</t>
  </si>
  <si>
    <t>Fejtse ki, hogy a projektben használandó állatok számát hogyan határozták meg! Ismertesse a használandó állatok számának csökkentése érdekében tett lépéseket és a vizsgálatok megtervezéséhez használt elveket! Adott esetben írja le, hogy a projekt során a tudományos célkitűzésekkel összhangban milyen gyakorlatokat alkalmaznak a használt állatok számának minimalizálására! Például kísérleti tanulmányok alkalmazása, számítógépes modellezés, a szövetek megosztása és ismételt felhasználása.</t>
  </si>
  <si>
    <t>Illustrare il modo in cui è stato determinato il numero di animali per questo progetto. Descrivere le misure intraprese per ridurre il numero di animali da utilizzare e i principi adottati per la progettazione degli studi. Se del caso, descrivere le pratiche che verranno utilizzate per l’intera durata del progetto al fine di ridurre al minimo il numero di animali utilizzati, in linea con gli obiettivi scientifici. Tali pratiche possono comprendere, ad esempio, studi pilota, modellizzazione al computer, condivisione di tessuti e riutilizzo</t>
  </si>
  <si>
    <t>Paaiškinkite, kaip buvo nustatytas šiam projektui reikalingų gyvūnų skaičius. Aprašykite veiksmus, kurių imtasi siekiant sumažinti naudotinų gyvūnų skaičių, ir tyrimų projektavimo principus. Jei taikoma, aprašykite metodus, kurie vykdant projektą bus naudojami siekiant kuo labiau sumažinti naudojamų gyvūnų skaičių atsižvelgiant į mokslinius tikslus. Tokie metodai gali būti, pavyzdžiui, bandomieji tyrimai, kompiuterinis modeliavimas, dalijimasis audiniais ir pakartotinis naudojimas.</t>
  </si>
  <si>
    <t>Izskaidro, kā noteikts projektam vajadzīgais dzīvnieku skaits. Apraksta, kas darīts, lai samazinātu izmantojamo dzīvnieku skaitu, un kādi principi izmantoti pētījuma plāna izstrādē. Attiecīgā gadījumā apraksta, kādu praksi piekops visā projekta gaitā, lai, nezaudējot saskanību ar zinātniskajiem mērķiem, līdz minimumam samazinātu izmantoto dzīvnieku skaitu. Šāda prakse var būt, piemēram, izmēģinājuma pētījumi, datormodelēšana, audu kopizmantošana un atkalizmantošana.</t>
  </si>
  <si>
    <r>
      <rPr>
        <sz val="11"/>
        <rFont val="Calibri"/>
        <family val="2"/>
      </rPr>
      <t>Spjega kif ġie ddeterminat l-għadd ta’ annimali għal dan il-proġett. Iddeskrivi l-passi li ttieħdu biex jitnaqqas l-għadd ta’ annimali li jridu jintużaw, u l-prinċipji applikati biex jitfasslu l-istudji. Fejn applikabbli, iddeskrivi l-prattiki li se jintużaw matul il-proġett kollu sabiex jitnaqqas l-għadd ta’ annimali użati fil-waqt li jinżammu l-objettivi xjentifiċi. Dawk il-prattiki jistgħu jinkludu eż, studji pilota, immudellar bil-kompjuter, qsim u użu mill-ġdid ta’ tessuti.</t>
    </r>
  </si>
  <si>
    <t>Leg uit hoe de aantallen dieren voor dit project zijn bepaald. Beschrijf de stappen die zijn genomen om het aantal te gebruiken dieren te verminderen en de beginselen die zijn gebruikt bij het opzetten van de studies. Beschrijf, waar van toepassing, de praktijken die gedurende het hele project zullen worden toegepast om het aantal dieren die in overeenstemming met de wetenschappelijke doelstellingen werden gebruikt, tot een minimum te beperken. Deze praktijken kunnen bijvoorbeeld bestaan uit proefprojecten, computermodellen, het delen van weefsel en hergebruik.</t>
  </si>
  <si>
    <t>Proszę wyjaśnić, w jaki sposób określono liczbę zwierząt koniecznych do celów tego projektu. Proszę opisać kroki podjęte w celu ograniczenia liczby wykorzystywanych zwierząt oraz zasady zastosowane przy projektowaniu badania. W stosownych przypadkach, proszę opisać praktyki, które będą stosowane w całym projekcie w celu zminimalizowania liczby wykorzystywanych zwierząt zgodnie z celami naukowymi. Praktyki te mogą obejmować np. badania pilotażowe, modelowanie komputerowe, dzielenie się tkankami i ponowne wykorzystywanie.</t>
  </si>
  <si>
    <t>Explicar de que forma se determinou o número de animais para o projeto. Descrever as medidas tomadas para reduzir o número de animais a utilizar e os princípios empregues na conceção dos estudos. Descrever as práticas eventualmente seguidas ao longo do projeto para minimizar o número de animais utilizados, de forma compatível com os objetivos científicos. Essas práticas podem incluir, por exemplo, estudos-piloto, modelização informática, partilha de tecidos e reutilização.</t>
  </si>
  <si>
    <t>Explicați modul în care a fost stabilit numărul de animale pentru acest proiect. Descrieți măsurile luate pentru a reduce numărul de animale care urmează să fie utilizate și principiile folosite pentru elaborarea de studii. După caz, descrieți practicile care vor fi folosite în cadrul proiectului de reducere la minimum a numărului de animale utilizate în conformitate cu obiectivele științifice. Aceste practici pot include, de exemplu, studii-pilot, modelare pe calculator, utilizare în comun de țesuturi și reutilizare.</t>
  </si>
  <si>
    <t>Vysvetlite spôsob, na základe ktorého boli stanovené počty zvierat na tento projekt. Opíšte kroky, ktoré sa prijali na zníženie počtu zvierat, ktoré sa majú použiť, a zásady použité pri navrhovaní štúdií. V uplatniteľnom prípade opíšte postupy, ktoré sa budú používať v priebehu trvania projektu na minimalizáciu počtu použitých zvierat v súlade s vedeckými cieľmi. Uvedené postupy môžu zahŕňať napr. pilotné štúdie, počítačové modelovanie, zdieľanie tkaniva a opätovné použitie.</t>
  </si>
  <si>
    <t>Pojasnite, kako je bilo določeno število živali za ta projekt. Opišite ukrepe, sprejete za zmanjšanje števila živali, ki se bodo uporabile, in načela, uporabljena za načrtovanje študij. Po potrebi opišite prakse, ki se bodo uporabile med celotnim trajanjem projekta za čim večje zmanjšanje števila uporabljenih živali v skladu z znanstvenimi cilji. Navedene prakse lahko vključujejo na primer pilotne študije, računalniško modeliranje, izmenjavo tkiv in ponovno uporabo.</t>
  </si>
  <si>
    <r>
      <rPr>
        <sz val="11"/>
        <rFont val="Calibri"/>
        <family val="2"/>
      </rPr>
      <t>Förklara hur antalet djur för detta projekt fastställdes. Beskriv vilka åtgärder som har vidtagits för att minska antalet djur som ska användas, och vilka principer som tillämpas för att utforma studier. I förekommande fall, beskriv vilka metoder som kommer att användas i hela projektet för att minimera antalet djur som används, i enlighet med vetenskapliga mål. Dessa metoder kan omfatta exempelvis pilotstudier, datormodellering, gemensamt utnyttjande av vävnader och återanvändning.</t>
    </r>
  </si>
  <si>
    <t xml:space="preserve">Gjør rede for hvordan antallet dyr i prosjektet ble fastsatt. Beskriv hvilke skritt som ble tatt for å redusere antallet dyr og prinsippene som ble lagt til grunn for utforming av </t>
  </si>
  <si>
    <t>Ofrezca ejemplos de medidas específicas (por ejemplo, intensificación del seguimiento, atención posoperatoria, gestión del dolor, entrenamiento de los animales) que deban adoptarse en relación con los procedimientos para minimizar los costes (daños) para el bienestar de los animales. Describa los mecanismos existentes para incorporar las nuevas técnicas de refinamiento durante la vida útil del proyecto.</t>
  </si>
  <si>
    <t>Tooge näiteid konkreetsetest meetmetest (nt rangem seire, operatsioonijärgne hooldus, valuravi, loomade treenimine), mida võetakse seoses katsetega, et minimeerida loomadele põhjustatavat heaolu vähenemist (kahju). Kirjeldage mehhanisme, mille abil saab projekti kestuse ajal kasutusele võtta uusi täiustatud meetodeid.</t>
  </si>
  <si>
    <t>Anna esimerkkejä toimenpiteissä toteutettavista toimista, joilla minimoidaan eläinten hyvinvoinnille aiheutuvat haitat (esimerkiksi tehostettu seuranta, leikkauksenjälkeinen hoito, kivunhoito, eläinten koulutus). Kerro, miten hankkeessa varmistetaan esiin tulleiden uusien parantamiskeinojen käyttöönotto hankkeen aikana.</t>
  </si>
  <si>
    <t>Donner des exemples des mesures spécifiques qui seront prises (par exemple, surveillance accrue, soins postopératoires, gestion de la douleur, entraînement des animaux) pour réduire au minimum les effets sur le bien-être des animaux (les nuisances causées). Décrire les mécanismes permettant d’intégrer de nouvelles techniques de raffinement pendant la durée de vie du projet.</t>
  </si>
  <si>
    <t>Navedite primjere posebnih mjera (npr. pojačano praćenje, postoperativna skrb, ublažavanje boli, obuka životinja) koje će se poduzeti u vezi s postupcima kako bi se što je manje moguće naštetilo dobrobiti životinja. Opišite mehanizme za uvođenje novih tehnika poboljšanja za vrijeme projekta.</t>
  </si>
  <si>
    <t>Ismertesse az állatok kíméletét (károsításának minimalizálását) szolgáló konkrét intézkedéseket (pl. fokozott ellenőrzés, műtét utáni ellátás, fájdalomcsillapítás, az állatok tanítása)! Írja le azokat a mechanizmusokat, amelyek lehetővé teszik a projekt időtartama alatt elérhetővé váló legújabb tökéletesítési technikák alkalmazását!</t>
  </si>
  <si>
    <t>Fornire esempi delle misure specifiche (ad esempio maggiore monitoraggio, cure postoperatorie, trattamento del dolore, addestramento degli animali) da adottare, in relazione alle procedure, per ridurre al minimo i costi relativi al benessere (danni) per gli animali. Descrivere i meccanismi utili per adottare tecniche di perfezionamento emergenti durante il ciclo di vita del progetto</t>
  </si>
  <si>
    <t>Pateikite konkrečių priemonių, kurių numatoma imtis vykdant procedūras ir kuriomis siekiama kuo labiau sumažinti poveikį (žalą) gyvūnų gerovei, pavyzdžius (pvz., griežtesnė stebėsena, priežiūra po operacijos, skausmo malšinimas, gyvūnų mokymas). Aprašykite mechanizmus, naudojamus siekiant projekto metu pradėti taikyti gyvūnų naudojimo sąlygų gerinimo metodus.</t>
  </si>
  <si>
    <t>Sniedz piemērus specifiskiem pasākumiem (piemēram, intensīvāks monitorings, pēcoperācijas aprūpe, atsāpināšana, dzīvnieku apmācība), kas saistībā ar procedūrām jāveic, lai mazinātu dzīvnieku labturības pasliktināšanos (kaitējumus). Apraksta mehānismus, kā visā projekta gaitā tiks ieviesti visjaunākie pilnveidošanas paņēmieni.</t>
  </si>
  <si>
    <r>
      <rPr>
        <sz val="11"/>
        <rFont val="Calibri"/>
        <family val="2"/>
      </rPr>
      <t>Agħti eżempji tal-miżuri speċifiċi (eż. monitoraġġ akbar, kura ta’ wara l-operazzjoni, ġestjoni tal-uġigħ, taħriġ tal-annimali) li jridu jittieħdu, b’rabta mal-proċeduri, biex kemm jista’ jkun jitnaqqsu l-effetti fuq il-benessri tal-annimali (il-ħsara kkawżata). Iddeskrivi l-mekkaniżmi għall-implimentazzjoni ta’ tekniki ta’ rfinar matul il-ħajja tal-proġett.</t>
    </r>
  </si>
  <si>
    <t>Geef voorbeelden van de specifieke maatregelen (bv. verscherpte monitoring, postoperatieve behandeling, pijnbestrijding, training van dieren) die in verband met de procedures moeten worden genomen om de welzijnskosten (schade) voor de dieren tot een minimum te beperken. Beschrijf de mechanismen om gedurende de looptijd van het project nieuwe verfijningstechnieken in gebruik te nemen.</t>
  </si>
  <si>
    <t>Proszę podać przykłady konkretnych środków (np. wzmożone monitorowanie, opieka pooperacyjna, terapie przeciwbólowe, trening zwierząt), które należy podjąć w związku z procedurami w celu zminimalizowania szkód dla dobrostanu zwierząt. Proszę opisać mechanizmy wprowadzania technik w zakresie łagodzenia szkód pojawiających się w czasie trwania projektu.</t>
  </si>
  <si>
    <t>Dar exemplos das medidas específicas (por exemplo intensificação do acompanhamento, cuidados pós-operatórios, gestão da dor, treino dos animais) a adotar, em relação aos procedimentos, a fim de minimizar os custos (danos) para o bem-estar dos animais. Descrever os mecanismos existentes para incorporar novas técnicas de refinamento durante a vigência do projeto.</t>
  </si>
  <si>
    <t>Dați exemple de măsuri specifice (de exemplu, monitorizare sporită, asistență postoperatorie, gestionarea durerii, dresarea animalelor) care urmează să fie luate, în legătură cu procedurile, pentru a reduce la minimum costurile bunăstării (prejudiciile aduse) animalelor. Descrieți mecanismele de preluare a noilor tehnici de îmbunătățire pe durata de viață a proiectului.</t>
  </si>
  <si>
    <t>Uveďte príklady osobitných opatrení (napr. intenzívnejšie monitorovanie, pooperačná starostlivosť, tlmenie bolesti, výcvik zvierat), ktoré sa majú prijať v súvislosti s postupmi, aby sa minimalizovali vplyvy na dobré životné podmienky zvierat (ujma spôsobená zvieratám). Opíšte mechanizmy na zavádzanie nových zjemňovacích techník v priebehu trvania projektu.</t>
  </si>
  <si>
    <t>Navedite primere specifičnih ukrepov (npr. okrepljeno spremljanje, postoperativna oskrba, obvladovanje bolečine, urjenje živali), ki bodo sprejeti v zvezi s postopki za čim večje zmanjšanje škodljivih učinkov na dobrobit živali. Opišite mehanizme za uporabo novih tehnik izboljšanja med celotnim trajanjem projekta.</t>
  </si>
  <si>
    <r>
      <rPr>
        <sz val="11"/>
        <rFont val="Calibri"/>
        <family val="2"/>
      </rPr>
      <t>Ge exempel på specifika åtgärder (t.ex. ökad övervakning, postoperativ vård, smärtlindring, träning av djur) som kommer att vidtas i samband med försöken för att minimera hälsokostnader (skador) hos djuren. Beskriv mekanismerna för att ta fram nya förfiningstekniker under projektets livstid.</t>
    </r>
  </si>
  <si>
    <t xml:space="preserve">Gi eksempler på særskilte tiltak (økt overvåkning, postoperativ pleie, smertelindring, trening av dyrene) som vil bli truffet for i størst mulig grad å begrense velferdskostnader </t>
  </si>
  <si>
    <t>Cifras estimadas, por nivel de severidad</t>
  </si>
  <si>
    <t>Hinnanguline arv raskusastmete kaupa</t>
  </si>
  <si>
    <t>Arvioidut määrät vakavuusluokkaa kohti</t>
  </si>
  <si>
    <t>Nombre estimé par degré de gravité</t>
  </si>
  <si>
    <t>Predviđeni broj po težini postupka</t>
  </si>
  <si>
    <t>Becsült számok súlyosságonként</t>
  </si>
  <si>
    <t>Numero stimato per gravità</t>
  </si>
  <si>
    <t>Apytiksliai skaičiai kiekvienoje sunkumo kategorijoje</t>
  </si>
  <si>
    <t>Aplēstais skaits katrā smaguma pakāpes kategorijā</t>
  </si>
  <si>
    <r>
      <rPr>
        <sz val="11"/>
        <rFont val="Calibri"/>
        <family val="2"/>
      </rPr>
      <t>Għadd stmat għal kull severità</t>
    </r>
  </si>
  <si>
    <t>Geraamde aantallen naar ernstgraad</t>
  </si>
  <si>
    <t>Szacunkowa liczba dla każdej kategorii dotkliwości</t>
  </si>
  <si>
    <t>Número estimado por severidade</t>
  </si>
  <si>
    <t>Numărul estimat în funcție de severitate</t>
  </si>
  <si>
    <t>Odhadované počty podľa závažnosti postupov</t>
  </si>
  <si>
    <t>Ocenjeno število na težavnost</t>
  </si>
  <si>
    <r>
      <rPr>
        <sz val="11"/>
        <rFont val="Calibri"/>
        <family val="2"/>
      </rPr>
      <t>Uppskattat antal per svårhetsgrad</t>
    </r>
  </si>
  <si>
    <t>Beregnet antall per belastningsgrad</t>
  </si>
  <si>
    <t>Número estimado de animales que deben reutilizarse, ser devueltos al hábitat o al sistema de cría o ser realojados</t>
  </si>
  <si>
    <t>Taaskasutatavate, elukeskkonda/loomakasvatussüsteemi tagasi viidavate või uude elukohta paigutatavate loomade hinnanguline arv</t>
  </si>
  <si>
    <t>Niiden eläinten arvioitu määrä, jotka käytetään uudelleen, palautetaan elinympäristöön tai hoitojärjestelmään tai luovutetaan yksityishenkilön hoitoon.</t>
  </si>
  <si>
    <t>Nombre estimé d’animaux à réutiliser, à replacer dans l’habitat/le système d’élevage ou à proposer à l’adoption</t>
  </si>
  <si>
    <t>Predviđeni broj životinja koje će se ponovno koristiti, koje će biti vraćene u stanište ili sustav uzgoja ili koje će biti ponovno udomljene</t>
  </si>
  <si>
    <t>Az ismételt felhasználásra, megfelelő élőhelyre vagy állattartási rendszerbe való visszajuttatásra vagy kihelyezésre szánt állatok becsült száma</t>
  </si>
  <si>
    <t>Numero stimato di animali destinati a essere riutilizzati, reintrodotti nell'habitat o in un sistema di allevamento o reinseriti</t>
  </si>
  <si>
    <t>Apytikslis gyvūnų, kurie bus pakartotinai naudojami, grąžinami į buveinę arba būtinosios priežiūros sistemą arba atiduodami privatiems laikytojams, skaičius</t>
  </si>
  <si>
    <t>Aplēstais atkalizmantojamo, dzīvotnē / audzēšanas sistēmā atgriežamo vai jaunā mājvietā izmitināmo dzīvnieku skaits</t>
  </si>
  <si>
    <r>
      <rPr>
        <sz val="11"/>
        <rFont val="Calibri"/>
        <family val="2"/>
      </rPr>
      <t>Għadd stmat ta’ annimali li għandhom jerġgħu jintużaw, biex jiġu ritornati lejn il-ħabitat/is-sistema ta’ trobbija jew biex jiġu riakkomodati</t>
    </r>
  </si>
  <si>
    <t>Geraamd aantal te hergebruiken, in het habitat-/houderijsysteem terug te plaatsen of voor adoptie vrij te geven dieren</t>
  </si>
  <si>
    <t>Szacunkowa liczba zwierząt przeznaczonych do ponownego wykorzystania, przywrócenia do siedliska/systemu hodowlanego lub objętych programami znajdowania nowego domu</t>
  </si>
  <si>
    <r>
      <t xml:space="preserve">Número estimado de animais a reutilizar, a devolver ao seu </t>
    </r>
    <r>
      <rPr>
        <i/>
        <sz val="11"/>
        <rFont val="Calibri"/>
        <family val="2"/>
        <scheme val="minor"/>
      </rPr>
      <t>habitat</t>
    </r>
    <r>
      <rPr>
        <sz val="11"/>
        <rFont val="Calibri"/>
        <family val="2"/>
        <scheme val="minor"/>
      </rPr>
      <t>/sistema zootécnico ou a realojar</t>
    </r>
  </si>
  <si>
    <t>Numărul estimat de animale care urmează să fie reutilizate, să fie returnate în habitat/sistemul de creștere sau să fie relocate</t>
  </si>
  <si>
    <t>Odhadovaný počet zvierat, ktoré sa majú opätovne použiť, vrátiť do prirodzeného biotopu/systému chovu alebo vrátiť do domácej starostlivosti</t>
  </si>
  <si>
    <t>Ocenjeno število živali, ki bodo ponovno uporabljene, vrnjene v naravno okolje/rejo ali vrnjene v domače okolje</t>
  </si>
  <si>
    <r>
      <rPr>
        <sz val="11"/>
        <rFont val="Calibri"/>
        <family val="2"/>
      </rPr>
      <t>Uppskattat antal djur som ska återanvändas, återföras till livsmiljö/djurhållningssystem eller som ska utplaceras</t>
    </r>
  </si>
  <si>
    <t>Beregnet antall dyr som skal brukes på nytt, sendes tilbake til habitat/husdyrhold eller plasseres i nytt hjem</t>
  </si>
  <si>
    <t>Obligatorio</t>
  </si>
  <si>
    <t>Kohustuslik!</t>
  </si>
  <si>
    <t>Pakollinen!</t>
  </si>
  <si>
    <t>Obligatoire!</t>
  </si>
  <si>
    <t>Obvezno!</t>
  </si>
  <si>
    <t>Kötelezően kitöltendő!</t>
  </si>
  <si>
    <t>Campo obbligatorio</t>
  </si>
  <si>
    <t>Privaloma!</t>
  </si>
  <si>
    <t>Obligāti!</t>
  </si>
  <si>
    <r>
      <rPr>
        <sz val="11"/>
        <rFont val="Calibri"/>
        <family val="2"/>
      </rPr>
      <t>Obbligatorju</t>
    </r>
  </si>
  <si>
    <t>Verplicht!</t>
  </si>
  <si>
    <t>Obowiązkowe!</t>
  </si>
  <si>
    <t>Obrigatório.</t>
  </si>
  <si>
    <t>Obligatoriu!</t>
  </si>
  <si>
    <t>Povinné.</t>
  </si>
  <si>
    <r>
      <rPr>
        <sz val="11"/>
        <rFont val="Calibri"/>
        <family val="2"/>
      </rPr>
      <t>Obligatoriskt!</t>
    </r>
  </si>
  <si>
    <t>Må fylles ut!</t>
  </si>
  <si>
    <t>Aplicable a los EM cuya legislación requiera esta información.</t>
  </si>
  <si>
    <t>Kohaldatakse nende liikmesriikide suhtes, mille õigusaktide kohaselt tuleb selline teave esitada.</t>
  </si>
  <si>
    <t>Sovelletaan niissä jäsenvaltioissa, joiden lainsäädäntö edellyttää tätä tietoa.</t>
  </si>
  <si>
    <t>Applicable aux États membres dont la législation exige cette information.</t>
  </si>
  <si>
    <t>Primjenjivo na one države članice u kojima su te informacije propisane zakonodavstvom.</t>
  </si>
  <si>
    <t>Azokban a tagállamokban alkalmazandó, ahol a szabályozás megköveteli ezen információ megadását.</t>
  </si>
  <si>
    <t>Applicabile agli Stati membri in cui queste informazioni sono previste dalla legislazione</t>
  </si>
  <si>
    <t>Taikoma valstybėms narėms, kuriose tokią informaciją privaloma teikti pagal teisės aktus.</t>
  </si>
  <si>
    <t>Piemēro tām dalībvalstīm, kurās šī informācija jāsniedz saskaņā ar tiesību aktiem.</t>
  </si>
  <si>
    <r>
      <rPr>
        <sz val="11"/>
        <rFont val="Calibri"/>
        <family val="2"/>
      </rPr>
      <t>Aplikabbli għal dawk l-Istati Membri fejn din l-informazzjoni hija meħtieġa mil-leġiżlazzjoni.</t>
    </r>
  </si>
  <si>
    <t>Van toepassing op de lidstaten waar deze informatie krachtens de wetgeving vereist is</t>
  </si>
  <si>
    <t>Ma zastosowanie do tych państw członkowskich, w których takie informacje są wymagane zgodnie z przepisami.</t>
  </si>
  <si>
    <t>Aplicável aos Estados-Membros em que estas informações constituem obrigação legal.</t>
  </si>
  <si>
    <t>Aplicabile statelor membre în care aceste informații sunt impuse de legislație.</t>
  </si>
  <si>
    <t>Uplatniteľné na tie ČŠ, v ktorých sa tieto informácie vyžadujú podľa právnych predpisov.</t>
  </si>
  <si>
    <t>Velja za države članice, v katerih se te informacije zahtevajo z zakonodajo.</t>
  </si>
  <si>
    <r>
      <rPr>
        <sz val="11"/>
        <rFont val="Calibri"/>
        <family val="2"/>
      </rPr>
      <t>Tillämpligt för de medlemsstater där denna information krävs enligt lagstiftningen.</t>
    </r>
  </si>
  <si>
    <t>Gjelder for medlemsstater der disse opplysningene er lovpålagt.</t>
  </si>
  <si>
    <t>La longitud máxima es de 100 caracteres</t>
  </si>
  <si>
    <t>Lubatud pikkus on kuni 100 tähemärki.</t>
  </si>
  <si>
    <t>Enimmäispituus sata merkkiä.</t>
  </si>
  <si>
    <t>La longueur maximale est de 100 caractères.</t>
  </si>
  <si>
    <t>Najveća dopuštena duljina: 100 znakova.</t>
  </si>
  <si>
    <t>Legfeljebb 100 karakter.</t>
  </si>
  <si>
    <t>Massimo 100 caratteri</t>
  </si>
  <si>
    <t>Ne daugiau kaip 100 ženklų.</t>
  </si>
  <si>
    <t>Maksimālais rakstzīmju skaits: 100.</t>
  </si>
  <si>
    <r>
      <rPr>
        <sz val="11"/>
        <rFont val="Calibri"/>
        <family val="2"/>
      </rPr>
      <t>It-tul massimu huwa 100 karattru</t>
    </r>
  </si>
  <si>
    <t>Maximale lengte is 100 tekens</t>
  </si>
  <si>
    <t>Maksymalna długość wynosi 100 znaków.</t>
  </si>
  <si>
    <t>Comprimento máximo é de 100 carateres.</t>
  </si>
  <si>
    <t>Lungimea maximă este de 100 caractere.</t>
  </si>
  <si>
    <t>Maximálna dĺžka je 100 znakov.</t>
  </si>
  <si>
    <t>Največje dovoljeno število znakov: 100.</t>
  </si>
  <si>
    <r>
      <rPr>
        <sz val="11"/>
        <rFont val="Calibri"/>
        <family val="2"/>
      </rPr>
      <t>Högst 100 tecken.</t>
    </r>
  </si>
  <si>
    <t>Tillatt tekstlengde er høyst 100 tegn.</t>
  </si>
  <si>
    <t>Duración del proyecto expresada en meses.</t>
  </si>
  <si>
    <t>Projekti kestus kuudes.</t>
  </si>
  <si>
    <t>Hankkeen kesto kuukausina.</t>
  </si>
  <si>
    <t>Durée du projet exprimée en mois.</t>
  </si>
  <si>
    <t>Trajanje projekta izraženo u mjesecima.</t>
  </si>
  <si>
    <t>A projekt időtartama hónapokban kifejezve.</t>
  </si>
  <si>
    <t>Durata del progetto in mesi</t>
  </si>
  <si>
    <t>Projekto trukmė mėnesiais.</t>
  </si>
  <si>
    <t>Projekta ilgums mēnešos.</t>
  </si>
  <si>
    <r>
      <rPr>
        <sz val="11"/>
        <rFont val="Calibri"/>
        <family val="2"/>
      </rPr>
      <t>It-tul ta’ żmien tal-proġett espress f’xhur.</t>
    </r>
  </si>
  <si>
    <t>Duur van het project, uitgedrukt in maanden.</t>
  </si>
  <si>
    <t>Czas trwania projektu wyrażony w miesiącach.</t>
  </si>
  <si>
    <t>Duração do projeto expressa em meses.</t>
  </si>
  <si>
    <t>Durata proiectului, exprimată în luni.</t>
  </si>
  <si>
    <t>Trvanie projektu vyjadrené v mesiacoch.</t>
  </si>
  <si>
    <t>Trajanje projekta je izraženo v mesecih.</t>
  </si>
  <si>
    <r>
      <rPr>
        <sz val="11"/>
        <rFont val="Calibri"/>
        <family val="2"/>
      </rPr>
      <t>Projektets varaktighet i månader.</t>
    </r>
  </si>
  <si>
    <t>Prosjektvarighet i måneder.</t>
  </si>
  <si>
    <t>Debe ser un número entero entre 1 y 60.</t>
  </si>
  <si>
    <t>Peab olema täisarv vahemikus 1–60!</t>
  </si>
  <si>
    <t>Kokonaisluku 1–60!</t>
  </si>
  <si>
    <t>Doit être un nombre entier compris entre 1 et 60!</t>
  </si>
  <si>
    <t>Mora biti cijeli broj između 1 i 60!</t>
  </si>
  <si>
    <t>1 és 60 közötti egész számnak kell lennie!</t>
  </si>
  <si>
    <t>Dev'essere un numero intero compreso tra 1 e 60</t>
  </si>
  <si>
    <t>Turi būti sveikasis skaičius nuo 1 iki 60!</t>
  </si>
  <si>
    <t>Tam jābūt veselam skaitlim no 1 līdz 60.</t>
  </si>
  <si>
    <r>
      <rPr>
        <sz val="11"/>
        <rFont val="Calibri"/>
        <family val="2"/>
      </rPr>
      <t>Irid tkun numru sħiħ bejn 1 u 60!</t>
    </r>
  </si>
  <si>
    <t>Moet een heel getal tussen 1 en 60 zijn!</t>
  </si>
  <si>
    <t>Musi być liczbą całkowitą od 1 do 60!</t>
  </si>
  <si>
    <t>Deve ser um número inteiro entre 1 e 60.</t>
  </si>
  <si>
    <t>Trebuie să fie un număr întreg cuprins între 1 și 60!</t>
  </si>
  <si>
    <t>Musí ísť o celé číslo od 1 do 60.</t>
  </si>
  <si>
    <t>Mora biti celo število med 1 in 60!</t>
  </si>
  <si>
    <r>
      <rPr>
        <sz val="11"/>
        <rFont val="Calibri"/>
        <family val="2"/>
      </rPr>
      <t>Måste vara ett heltal mellan 1 och 60!</t>
    </r>
  </si>
  <si>
    <t>Oppgi et helt tall mellom 1 og 60</t>
  </si>
  <si>
    <t>La longitud máxima es de 50 caracteres, incluidos espacios.</t>
  </si>
  <si>
    <t>Lubatud pikkus on kuni 50 tähemärki, k.a tühikud.</t>
  </si>
  <si>
    <t>Enimmäispituus 50 merkkiä välilyönnit mukaan luettuna.</t>
  </si>
  <si>
    <t>La longueur maximale est de 50 caractères, espaces compris.</t>
  </si>
  <si>
    <t>Najveća dopuštena duljina: 50 znakova uključujući razmake.</t>
  </si>
  <si>
    <t>Legfeljebb 50 karakter szóközökkel együtt.</t>
  </si>
  <si>
    <t>Massimo 50 caratteri spazi inclusi</t>
  </si>
  <si>
    <t>Ne daugiau kaip 50 ženklų, įskaitant tarpus.</t>
  </si>
  <si>
    <t>Maksimālais rakstzīmju skaits, ieskaitot atstarpes: 50.</t>
  </si>
  <si>
    <r>
      <rPr>
        <sz val="11"/>
        <rFont val="Calibri"/>
        <family val="2"/>
      </rPr>
      <t>It-tul massimu huwa 50 karattru inklużi l-ispazji.</t>
    </r>
  </si>
  <si>
    <t>Maximale lengte is 50 tekens inclusief spaties.</t>
  </si>
  <si>
    <t>Maksymalna długość wynosi 50 znaków, w tym spacje.</t>
  </si>
  <si>
    <t>O comprimento máximo é de 50 carateres, incluindo espaços.</t>
  </si>
  <si>
    <t>Lungimea maximă este de 50 de caractere, inclusiv spațiile.</t>
  </si>
  <si>
    <t>Maximálna dĺžka je 50 znakov vrátane medzier.</t>
  </si>
  <si>
    <t>Največje dovoljeno število znakov, vključno s presledki: 50.</t>
  </si>
  <si>
    <r>
      <rPr>
        <sz val="11"/>
        <rFont val="Calibri"/>
        <family val="2"/>
      </rPr>
      <t>Högst 50 tecken inklusive mellanslag.</t>
    </r>
  </si>
  <si>
    <t>Tillatt tekstlengde er høyst 50 tegn med mellomrom.</t>
  </si>
  <si>
    <t>La longitud máxima es de 2 500 caracteres.</t>
  </si>
  <si>
    <t>Lubatud pikkus on kuni 2500 tähemärki.</t>
  </si>
  <si>
    <t>Enimmäispituus 2 500 merkkiä.</t>
  </si>
  <si>
    <t>La longueur maximale est de 2500 caractères.</t>
  </si>
  <si>
    <t>Najveća dopuštena duljina: 2500 znakova.</t>
  </si>
  <si>
    <t>Legfeljebb 2500 karakter.</t>
  </si>
  <si>
    <t>Massimo 2 500 caratteri</t>
  </si>
  <si>
    <t>Ne daugiau kaip 2500 ženklų.</t>
  </si>
  <si>
    <t>Maksimālais rakstzīmju skaits: 2500.</t>
  </si>
  <si>
    <r>
      <rPr>
        <sz val="11"/>
        <rFont val="Calibri"/>
        <family val="2"/>
      </rPr>
      <t>It-tul massimu huwa 2500 karattru.</t>
    </r>
  </si>
  <si>
    <t>Maximale lengte is 2500 tekens.</t>
  </si>
  <si>
    <t>Maksymalna długość wynosi 2500 znaków.</t>
  </si>
  <si>
    <t>O comprimento máximo é de 2 500 carateres</t>
  </si>
  <si>
    <t>Lungimea maximă este de 2 500 de caractere.</t>
  </si>
  <si>
    <t>Maximálna dĺžka je 2 500 znakov.</t>
  </si>
  <si>
    <t>Največje dovoljeno število znakov: 2 500.</t>
  </si>
  <si>
    <r>
      <rPr>
        <sz val="11"/>
        <rFont val="Calibri"/>
        <family val="2"/>
      </rPr>
      <t>Högst 2 500 tecken.</t>
    </r>
  </si>
  <si>
    <t>Tillatt tekstlengde er høyst 2 500 tegn.</t>
  </si>
  <si>
    <t>La longitud máxima es de 500 caracteres.</t>
  </si>
  <si>
    <t>Lubatud pikkus on kuni 500 tähemärki.</t>
  </si>
  <si>
    <t>Enimmäispituus 500 merkkiä.</t>
  </si>
  <si>
    <t>La longueur maximale est de 500 caractères.</t>
  </si>
  <si>
    <t>Najveća dopuštena duljina: 500 znakova.</t>
  </si>
  <si>
    <t>Legfeljebb 500 karakter.</t>
  </si>
  <si>
    <t>Massimo 500 caratteri</t>
  </si>
  <si>
    <t>Ne daugiau kaip 500 ženklų.</t>
  </si>
  <si>
    <t>Maksimālais rakstzīmju skaits: 500.</t>
  </si>
  <si>
    <r>
      <rPr>
        <sz val="11"/>
        <rFont val="Calibri"/>
        <family val="2"/>
      </rPr>
      <t>It-tul massimu huwa 500 karattru.</t>
    </r>
  </si>
  <si>
    <t>Maximale lengte is 500 tekens.</t>
  </si>
  <si>
    <t>Maksymalna długość wynosi 500 znaków.</t>
  </si>
  <si>
    <t>O comprimento máximo é de 500 carateres</t>
  </si>
  <si>
    <t>Lungimea maximă este de 500 de caractere.</t>
  </si>
  <si>
    <t>Maximálna dĺžka je 500 znakov.</t>
  </si>
  <si>
    <t>Največje dovoljeno število znakov: 500.</t>
  </si>
  <si>
    <r>
      <rPr>
        <sz val="11"/>
        <rFont val="Calibri"/>
        <family val="2"/>
      </rPr>
      <t>Högst 500 tecken.</t>
    </r>
  </si>
  <si>
    <t>Tillatt tekstlengde er høyst 500 tegn.</t>
  </si>
  <si>
    <t>Identificador nacional del RNT.</t>
  </si>
  <si>
    <t>MTK riiklik tunnus.</t>
  </si>
  <si>
    <t>Identifiant national du RNT.</t>
  </si>
  <si>
    <t>Nacionalna identifikacijska oznaka NTS-a.</t>
  </si>
  <si>
    <t>A nem szakmai projekt-összefoglaló nemzeti azonosítója.</t>
  </si>
  <si>
    <t>Identificativo nazionale della SNT</t>
  </si>
  <si>
    <t>NPS nacionalinis identifikatorius.</t>
  </si>
  <si>
    <t>NK nacionālais identifikators.</t>
  </si>
  <si>
    <r>
      <rPr>
        <sz val="11"/>
        <rFont val="Calibri"/>
        <family val="2"/>
      </rPr>
      <t>Identifikatur nazzjonali tal-NTS.</t>
    </r>
  </si>
  <si>
    <t>Krajowy identyfikator SND.</t>
  </si>
  <si>
    <t>Código de identificação nacional do RNT.</t>
  </si>
  <si>
    <t>Identificatorul național al RNT.</t>
  </si>
  <si>
    <t>Národný identifikátor NZP.</t>
  </si>
  <si>
    <t>Nacionalna identifikacijska oznaka NTP.</t>
  </si>
  <si>
    <r>
      <rPr>
        <sz val="11"/>
        <rFont val="Calibri"/>
        <family val="2"/>
      </rPr>
      <t>Nationell identifierare för PVS.</t>
    </r>
  </si>
  <si>
    <t>Rellene la hoja «Daños previstos». Debe cumplimentarse al menos una fila.</t>
  </si>
  <si>
    <t>Palun täitke leht „Eeldatav kahju“. Täita tuleb vähemalt üks rida!</t>
  </si>
  <si>
    <t>Täytä ennakoitavissa olevia haittavaikutuksia koskeva sivu. Täytä vähintään yksi rivi!</t>
  </si>
  <si>
    <t>Veuillez remplir la feuille «Nuisances prévisibles». Remplir au moins une ligne!</t>
  </si>
  <si>
    <t>Ispunite list „Očekivane štete”. Potrebno je ispuniti barem jedan redak!</t>
  </si>
  <si>
    <t>Kérjük, töltse ki a „Várható ártalmak” lapot. Töltsön ki legalább egy sort!</t>
  </si>
  <si>
    <t>Compilare il foglio "Danni attesi". Occorre compilare almeno una riga</t>
  </si>
  <si>
    <t>Užpildykite lapą „Numatoma žala“. Turi būti užpildyta bent viena eilutė!</t>
  </si>
  <si>
    <t>Aizpildiet lapu “Paredzamais kaitējums”. Jāaizpilda vismaz viena rinda.</t>
  </si>
  <si>
    <r>
      <rPr>
        <sz val="11"/>
        <rFont val="Calibri"/>
        <family val="2"/>
      </rPr>
      <t>Jekk jogħġbok imla l-folja “Ħsara mistennija”. Trid timtela mill-inqas ringiela waħda!</t>
    </r>
  </si>
  <si>
    <t>Vul het blad "Verwachte schade” in. Gelieve ten minste één rij in te vullen!</t>
  </si>
  <si>
    <t>Proszę wypełnić arkusz „Spodziewane szkody”. Należy wypełnić co najmniej jeden wiersz!</t>
  </si>
  <si>
    <t>Preencher a folha «Danos esperados». Preencher pelo menos uma linha.</t>
  </si>
  <si>
    <t>Vă rugăm să completați foaia „Efecte nocive preconizate”. Trebuie completat cel puțin un rând!</t>
  </si>
  <si>
    <t>Vyplňte hárok „Očakávané škody“. Musí sa vyplniť aspoň jeden riadok.</t>
  </si>
  <si>
    <t>Izpolnite preglednico „Pričakovana škoda“. Izpolniti je treba vsaj eno vrstico!</t>
  </si>
  <si>
    <r>
      <rPr>
        <sz val="11"/>
        <rFont val="Calibri"/>
        <family val="2"/>
      </rPr>
      <t>Fyll i bladet ”Förväntade skador”. Minst en rad måste fyllas i!</t>
    </r>
  </si>
  <si>
    <t>Fyll ut arket «forventede skader». Fyll ut minst én rad!</t>
  </si>
  <si>
    <t xml:space="preserve">Rellene la hoja «Destino de los animales mantenidos vivos», si procede. </t>
  </si>
  <si>
    <t xml:space="preserve">Palun täitke leht „Elus hoitavate loomade saatus“, kui see on asjakohane. </t>
  </si>
  <si>
    <t xml:space="preserve">Täytä hengissä pidettyjen eläinten kohtaloa koskeva sivu soveltuvin osin. </t>
  </si>
  <si>
    <t xml:space="preserve">Veuillez remplir la feuille «Sort des animaux maintenus en vie», le cas échéant. </t>
  </si>
  <si>
    <t xml:space="preserve">Ispunite list „Sudbina životinja koje su ostavljene na životu” ako je primjenjivo. </t>
  </si>
  <si>
    <t xml:space="preserve">Kérjük, adott esetben töltse ki „Az életben maradt állatok sorsa” lapot. </t>
  </si>
  <si>
    <t xml:space="preserve">Se applicabile, compilare il foglio "Sorte degli animali mantenuti in vita" </t>
  </si>
  <si>
    <t xml:space="preserve">Jei taikoma, užpildykite lapą „Gyvūnų, kurie užbaigus tyrimą palikti gyvi, likimas“. </t>
  </si>
  <si>
    <t xml:space="preserve">Attiecīgā gadījumā aizpildiet lapu “Dzīvu palikušo dzīvnieku liktenis”. </t>
  </si>
  <si>
    <r>
      <rPr>
        <sz val="11"/>
        <rFont val="Calibri"/>
        <family val="2"/>
      </rPr>
      <t xml:space="preserve">Jekk jogħġbok imla l-folja “Id-destin tal-annimali miżmuma ħajjin” jekk applikabbli. </t>
    </r>
  </si>
  <si>
    <t>Vul het blad "Lot van in leven gehouden dieren" in, indien van toepassing.</t>
  </si>
  <si>
    <t xml:space="preserve">W stosownych przypadkach proszę wypełnić arkusz „Los zwierząt utrzymywanych przy życiu”. </t>
  </si>
  <si>
    <t xml:space="preserve">Preencher a folha «Destino dos animais mantidos vivos», se aplicável. </t>
  </si>
  <si>
    <t xml:space="preserve">Vă rugăm să completați foaia „Situația animalelor aflate în viață”, dacă este cazul. </t>
  </si>
  <si>
    <t>Ak je to relevantné, vyplňte hárok „Osud zvierat, ktoré zostanú nažive“.</t>
  </si>
  <si>
    <t xml:space="preserve">Izpolnite preglednico „Usoda živali, ki se ohranijo pri življenju“. </t>
  </si>
  <si>
    <r>
      <rPr>
        <sz val="11"/>
        <rFont val="Calibri"/>
        <family val="2"/>
      </rPr>
      <t xml:space="preserve">Fyll i bladet ”Planer för djur som hålls vid liv” om tillämpligt. </t>
    </r>
  </si>
  <si>
    <t xml:space="preserve">Fyll eventuelt ut arket «Hva vil skje med dyr som holdes i live». </t>
  </si>
  <si>
    <t>Formato dd-mm-aaaa o dd/mm/aaaa en función de la configuración de su sistema (por ejemplo, 27-05-2022 o 27/05/2022)</t>
  </si>
  <si>
    <t>Vorming on pp-kk-aaaa või pp/kk/aaaa, olenevalt Teie kasutatava süsteemi sätetest (nt 27-05-2022 või 27/05/2022).</t>
  </si>
  <si>
    <t>Muoto on pp-kk-vvvv tai pp/kk/vvvv järjstelmäasetuksista riippuen /esim. 27-05-2022 tai 27/05/2022</t>
  </si>
  <si>
    <t>Le format est jj-mm-aaaa ou jj/mm/aaaa en fonction des paramètres du système (par exemple 27-05-2022 ou 27/05/2022)</t>
  </si>
  <si>
    <t>Format je dd-mm-gggg ili dd/mm/gggg ovisno o postavkama sustava (npr. 27–05–2022 ili 27/05/2022).</t>
  </si>
  <si>
    <t>A formátum a rendszer beállításaitól függően nn-hh-éééé vagy nn/hh/éééé (pl. 27-05-2022 vagy 27/05/2022).</t>
  </si>
  <si>
    <t>Formato: gg-mm-aaaa o gg/mm/aaaa a seconda delle impostazioni del sistema (es. 27-05-2022 o 27/05/2022)</t>
  </si>
  <si>
    <t>Formatas yra dd-mm-yyyy arba dd/mm/yyyy, priklausomai nuo jūsų sistemos nuostatų (pvz., 27-05-2022 arba 27/05/2022)</t>
  </si>
  <si>
    <t>Formāts ir dd-mm-gggg vai dd/mm/gggg atkarībā no jūsu sistēmas iestatījumiem (piemēram, 27-05-2022 vai 27/05/2022)</t>
  </si>
  <si>
    <r>
      <rPr>
        <sz val="11"/>
        <rFont val="Calibri"/>
        <family val="2"/>
      </rPr>
      <t>Il-format huwa jj-xx-ssss jew jj/xx/ssss skont is-settings tas-sistema tiegħek (eż. 27–05–2022 jew 27/05/2022)</t>
    </r>
  </si>
  <si>
    <t>Formaat dd-mm-jjjj of dd/mm/jjjj afhankelijk van uw systeeminstellingen (bv. 27-05-2022 of 27/05/2022)</t>
  </si>
  <si>
    <t>Format: dd-mm-rrrr lub dd/mm/rrrr, w zależności od ustawień systemu (np. 27-05-2022 lub 27/05/2022)</t>
  </si>
  <si>
    <t>O formato é dd-mm-aaaa ou dd/mm/aaaa, consoante as definições do sistema (por exemplo, 27-05-2022 ou 27/05/2022)</t>
  </si>
  <si>
    <t>Formatul este zz-ll-aaaa sau zz/ll/aaaa, în funcție de setările sistemului dumneavoastră (de exemplu, 27-05-2022 sau 27/05/2022)</t>
  </si>
  <si>
    <t>Formát je dd-mm-rrrr alebo dd/mm/rrrr v závislosti od nastavenia systému (napr. 27-05-2022 alebo 27/05/2022).</t>
  </si>
  <si>
    <t>Oblika je dd-mm-llll ali dd/mm/llll, odvisno od vaših sistemskih nastavitev (npr. 27-05-2022 ali 27/05/2022).</t>
  </si>
  <si>
    <r>
      <rPr>
        <sz val="11"/>
        <rFont val="Calibri"/>
        <family val="2"/>
      </rPr>
      <t>Formatet är dd-mm-åååå eller dd/mm/åååå beroende på dina systeminställningar (t.ex. 27-05-2022 eller 27/05/2022)</t>
    </r>
  </si>
  <si>
    <t>Formatet er dd-mm-åååå eller dd/mm/åååå, avhengig av dine innstillinger (eksempel: 27-05-2022 eller 27/05/2022).</t>
  </si>
  <si>
    <t>Campos adicionales</t>
  </si>
  <si>
    <t>Lisaväljad</t>
  </si>
  <si>
    <t>Lisäkentät</t>
  </si>
  <si>
    <t>Champs supplémentaires</t>
  </si>
  <si>
    <t>Dodatna polja</t>
  </si>
  <si>
    <t>További mezők</t>
  </si>
  <si>
    <t>Campi supplementari</t>
  </si>
  <si>
    <t>Papildomi laukai</t>
  </si>
  <si>
    <t>Papildu lauki</t>
  </si>
  <si>
    <r>
      <rPr>
        <sz val="11"/>
        <rFont val="Calibri"/>
        <family val="2"/>
      </rPr>
      <t>Oqsma addizzjonali</t>
    </r>
  </si>
  <si>
    <t>Aanvullende velden</t>
  </si>
  <si>
    <t>Dodatkowe pola</t>
  </si>
  <si>
    <t>Campos adicionais</t>
  </si>
  <si>
    <t>Câmpuri suplimentare</t>
  </si>
  <si>
    <t>Dodatočné polia</t>
  </si>
  <si>
    <r>
      <rPr>
        <sz val="11"/>
        <rFont val="Calibri"/>
        <family val="2"/>
      </rPr>
      <t>Kompletterande fält</t>
    </r>
  </si>
  <si>
    <t>Nye felt</t>
  </si>
  <si>
    <t>El hecho de que el ámbito de que se trate sea aplicable o no depende de las normas nacionales.</t>
  </si>
  <si>
    <t>Kas konkreetne väli tuleb täita, sõltub riigisisestest eeskirjadest.</t>
  </si>
  <si>
    <t>Kenttien soveltaminen riippuu kansallisista säännöistä.</t>
  </si>
  <si>
    <t>Un champ peut être applicable ou non, en fonction des règles nationales.</t>
  </si>
  <si>
    <t>Je li određeno polje primjenjivo ili ne ovisi o nacionalnim pravilima.</t>
  </si>
  <si>
    <t>Az, hogy egy adott mező alkalmazható-e vagy sem, a nemzeti szabályoktól függ.</t>
  </si>
  <si>
    <t>L'applicabilità dei vari campi dipende dalle norme nazionali</t>
  </si>
  <si>
    <t>Tai, ar taikytinas konkretus laukelis, priklauso nuo nacionalinių taisyklių.</t>
  </si>
  <si>
    <t>Tas, vai konkrētais lauks ir jāaizpilda, ir atkarīgs no valsts noteikumiem.</t>
  </si>
  <si>
    <r>
      <rPr>
        <sz val="11"/>
        <rFont val="Calibri"/>
        <family val="2"/>
      </rPr>
      <t>Jekk il-qasam partikolari huwiex applikabbli jew le, jiddependi mir-regoli nazzjonali.</t>
    </r>
  </si>
  <si>
    <t>Of het specifieke gebied al dan niet van toepassing is, hangt af van de nationale voorschriften.</t>
  </si>
  <si>
    <t>To, czy dane pole ma zastosowanie, zależy od przepisów krajowych.</t>
  </si>
  <si>
    <t>Um campo pode ou não ser aplicável dependendo das regras nacionais.</t>
  </si>
  <si>
    <t>Un câmp poate fi aplicabil sau nu, în funcție de normele naționale.</t>
  </si>
  <si>
    <t>To, či sa dané pole uplatňuje alebo nie, závisí od vnútroštátnych pravidiel.</t>
  </si>
  <si>
    <t>Ali se posamezno polje uporablja ali ne, je odvisno od nacionalnih predpisov.</t>
  </si>
  <si>
    <r>
      <rPr>
        <sz val="11"/>
        <rFont val="Calibri"/>
        <family val="2"/>
      </rPr>
      <t>Nationella regler avgör om ett visst fält ska fyllas i eller inte.</t>
    </r>
  </si>
  <si>
    <t>Hvorvidt feltet er relevant avhenger av nasjonale regler.</t>
  </si>
  <si>
    <t>Fecha de inicio del proyecto</t>
  </si>
  <si>
    <t>Projekti alguskuupäev</t>
  </si>
  <si>
    <t>Hankkeen aloituspäivä</t>
  </si>
  <si>
    <t>Date de début du projet</t>
  </si>
  <si>
    <t>Datum početka projekta:</t>
  </si>
  <si>
    <t>A projekt indulásának időpontja</t>
  </si>
  <si>
    <t>Data di inizio del progetto</t>
  </si>
  <si>
    <t>Projekto pradžios data</t>
  </si>
  <si>
    <t>Projekta sākuma datums</t>
  </si>
  <si>
    <r>
      <rPr>
        <sz val="11"/>
        <rFont val="Calibri"/>
        <family val="2"/>
      </rPr>
      <t>Data tal-bidu tal-proġett</t>
    </r>
  </si>
  <si>
    <t>Startdatum project</t>
  </si>
  <si>
    <t>Data rozpoczęcia projektu</t>
  </si>
  <si>
    <t>Data de início do projeto</t>
  </si>
  <si>
    <t>Data începerii proiectului</t>
  </si>
  <si>
    <t>Dátum začatia projektu</t>
  </si>
  <si>
    <t>Datum začetka projekta</t>
  </si>
  <si>
    <r>
      <rPr>
        <sz val="11"/>
        <rFont val="Calibri"/>
        <family val="2"/>
      </rPr>
      <t>Projektets startdatum</t>
    </r>
  </si>
  <si>
    <t>Startdato for prosjektet</t>
  </si>
  <si>
    <t>Fecha de finalización del proyecto</t>
  </si>
  <si>
    <t>Projekti lõppkuupäev</t>
  </si>
  <si>
    <t>Hankkeen päättymispäivä</t>
  </si>
  <si>
    <t>Date de fin du projet</t>
  </si>
  <si>
    <t>Datum završetka projekta</t>
  </si>
  <si>
    <t>A projekt végének időpontja</t>
  </si>
  <si>
    <t>Data di fine del progetto</t>
  </si>
  <si>
    <t>Projekto pabaigos data</t>
  </si>
  <si>
    <t>Projekta beigu datums</t>
  </si>
  <si>
    <r>
      <rPr>
        <sz val="11"/>
        <rFont val="Calibri"/>
        <family val="2"/>
      </rPr>
      <t>Data tat-tmiem tal-proġett</t>
    </r>
  </si>
  <si>
    <t>Einddatum project</t>
  </si>
  <si>
    <t>Data zakończenia projektu</t>
  </si>
  <si>
    <t>Data de conclusão do projeto</t>
  </si>
  <si>
    <t>Data încheierii proiectului</t>
  </si>
  <si>
    <t>Dátum ukončenia projektu</t>
  </si>
  <si>
    <t>Datum konca projekta</t>
  </si>
  <si>
    <r>
      <rPr>
        <sz val="11"/>
        <rFont val="Calibri"/>
        <family val="2"/>
      </rPr>
      <t>Projektets slutdatum</t>
    </r>
  </si>
  <si>
    <t>Sluttdato for prosjektet</t>
  </si>
  <si>
    <t>Fecha de aprobación del proyecto</t>
  </si>
  <si>
    <t>Projekti heakskiitmise kuupäev</t>
  </si>
  <si>
    <t>Hankkeen hyväksymispäivä</t>
  </si>
  <si>
    <t>Date d’approbation du projet</t>
  </si>
  <si>
    <t>Datum odobrenja projekta</t>
  </si>
  <si>
    <t>A projekt jóváhagyásának időpontja</t>
  </si>
  <si>
    <t>Data di approvazione del progetto</t>
  </si>
  <si>
    <t>Projekto patvirtinimo data</t>
  </si>
  <si>
    <t>Projekta apstiprināšanas datums</t>
  </si>
  <si>
    <r>
      <rPr>
        <sz val="11"/>
        <rFont val="Calibri"/>
        <family val="2"/>
      </rPr>
      <t>Data tal-approvazzjoni tal-proġett</t>
    </r>
  </si>
  <si>
    <t>Goedkeuringsdatum project</t>
  </si>
  <si>
    <t>Data zatwierdzenia projektu</t>
  </si>
  <si>
    <t>Data de aprovação do projeto</t>
  </si>
  <si>
    <t>Data aprobării proiectului</t>
  </si>
  <si>
    <t>Dátum schválenia projektu</t>
  </si>
  <si>
    <t>Datum odobritve projekta</t>
  </si>
  <si>
    <r>
      <rPr>
        <sz val="11"/>
        <rFont val="Calibri"/>
        <family val="2"/>
      </rPr>
      <t>Projektets godkännandedatum</t>
    </r>
  </si>
  <si>
    <t xml:space="preserve">Prosjektets godkjenningsdato </t>
  </si>
  <si>
    <t>Código ICD</t>
  </si>
  <si>
    <t>RHK-kood</t>
  </si>
  <si>
    <t>ICD-tunnus</t>
  </si>
  <si>
    <t>Code CIM</t>
  </si>
  <si>
    <t>Oznaka ICD</t>
  </si>
  <si>
    <t>BNO-kód</t>
  </si>
  <si>
    <t>Codice ICD</t>
  </si>
  <si>
    <t>ICD kodas</t>
  </si>
  <si>
    <t>SSK kods</t>
  </si>
  <si>
    <r>
      <rPr>
        <sz val="11"/>
        <rFont val="Calibri"/>
        <family val="2"/>
      </rPr>
      <t>Kodiċi ICD</t>
    </r>
  </si>
  <si>
    <t>ICD-code</t>
  </si>
  <si>
    <t>Kod ICD</t>
  </si>
  <si>
    <t>Código CID</t>
  </si>
  <si>
    <t>Cod ICD</t>
  </si>
  <si>
    <t>Kód ICD</t>
  </si>
  <si>
    <t>Koda MKB</t>
  </si>
  <si>
    <r>
      <rPr>
        <sz val="11"/>
        <rFont val="Calibri"/>
        <family val="2"/>
      </rPr>
      <t>ICD-kod</t>
    </r>
  </si>
  <si>
    <t>Campo nacional 1</t>
  </si>
  <si>
    <t>Riiklik väli 1</t>
  </si>
  <si>
    <t>Kansallinen kenttä 1</t>
  </si>
  <si>
    <t>Champ national 1</t>
  </si>
  <si>
    <t>Nacionalno polje 1</t>
  </si>
  <si>
    <t>1. nemzeti mező</t>
  </si>
  <si>
    <t>Campo nazionale 1</t>
  </si>
  <si>
    <t>1 nacionalinis laukelis</t>
  </si>
  <si>
    <t>1. valsts lauks</t>
  </si>
  <si>
    <r>
      <rPr>
        <sz val="11"/>
        <rFont val="Calibri"/>
        <family val="2"/>
      </rPr>
      <t>Qasam nazzjonali 1</t>
    </r>
  </si>
  <si>
    <t>Nationaal veld 1</t>
  </si>
  <si>
    <t>Pole krajowe 1</t>
  </si>
  <si>
    <t>Câmpul național 1</t>
  </si>
  <si>
    <t>Vnútroštátne pole 1</t>
  </si>
  <si>
    <r>
      <rPr>
        <sz val="11"/>
        <rFont val="Calibri"/>
        <family val="2"/>
      </rPr>
      <t>Nationellt fält 1</t>
    </r>
  </si>
  <si>
    <t>Nasjonalt felt 1</t>
  </si>
  <si>
    <t>Campo nacional 2</t>
  </si>
  <si>
    <t>Riiklik väli 2</t>
  </si>
  <si>
    <t>Kansallinen kenttä 2</t>
  </si>
  <si>
    <t>Champ national 2</t>
  </si>
  <si>
    <t>Nacionalno polje 2</t>
  </si>
  <si>
    <t>2. nemzeti mező</t>
  </si>
  <si>
    <t>Campo nazionale 2</t>
  </si>
  <si>
    <t>2 nacionalinis laukelis</t>
  </si>
  <si>
    <t>2. valsts lauks</t>
  </si>
  <si>
    <r>
      <rPr>
        <sz val="11"/>
        <rFont val="Calibri"/>
        <family val="2"/>
      </rPr>
      <t>Qasam nazzjonali 2</t>
    </r>
  </si>
  <si>
    <t>Nationaal veld 2</t>
  </si>
  <si>
    <t>Pole krajowe 2</t>
  </si>
  <si>
    <t>Câmpul național 2</t>
  </si>
  <si>
    <t>Vnútroštátne pole 2</t>
  </si>
  <si>
    <r>
      <rPr>
        <sz val="11"/>
        <rFont val="Calibri"/>
        <family val="2"/>
      </rPr>
      <t>Nationellt fält 2</t>
    </r>
  </si>
  <si>
    <t>Nasjonalt felt 2</t>
  </si>
  <si>
    <t>Campo nacional 3</t>
  </si>
  <si>
    <t>Riiklik väli 3</t>
  </si>
  <si>
    <t>Kansallinen kenttä 3</t>
  </si>
  <si>
    <t>Champ national 3</t>
  </si>
  <si>
    <t>Nacionalno polje 3</t>
  </si>
  <si>
    <t>3. nemzeti mező</t>
  </si>
  <si>
    <t>Campo nazionale 3</t>
  </si>
  <si>
    <t>3 nacionalinis laukelis</t>
  </si>
  <si>
    <t>3. valsts lauks</t>
  </si>
  <si>
    <r>
      <rPr>
        <sz val="11"/>
        <rFont val="Calibri"/>
        <family val="2"/>
      </rPr>
      <t>Qasam nazzjonali 3</t>
    </r>
  </si>
  <si>
    <t>Nationaal veld 3</t>
  </si>
  <si>
    <t>Pole krajowe 3</t>
  </si>
  <si>
    <t>Câmpul național 3</t>
  </si>
  <si>
    <t>Vnútroštátne pole 3</t>
  </si>
  <si>
    <r>
      <rPr>
        <sz val="11"/>
        <rFont val="Calibri"/>
        <family val="2"/>
      </rPr>
      <t>Nationellt fält 3</t>
    </r>
  </si>
  <si>
    <t>Nasjonalt felt 3</t>
  </si>
  <si>
    <t>Campo nacional 4</t>
  </si>
  <si>
    <t>Riiklik väli 4</t>
  </si>
  <si>
    <t>Kansallinen kenttä 4</t>
  </si>
  <si>
    <t>Champ national 4</t>
  </si>
  <si>
    <t>Nacionalno polje 4</t>
  </si>
  <si>
    <t>4. nemzeti mező</t>
  </si>
  <si>
    <t>Campo nazionale 4</t>
  </si>
  <si>
    <t>4 nacionalinis laukelis</t>
  </si>
  <si>
    <t>4. valsts lauks</t>
  </si>
  <si>
    <r>
      <rPr>
        <sz val="11"/>
        <rFont val="Calibri"/>
        <family val="2"/>
      </rPr>
      <t>Qasam nazzjonali 4</t>
    </r>
  </si>
  <si>
    <t>Nationaal veld 4</t>
  </si>
  <si>
    <t>Pole krajowe 4</t>
  </si>
  <si>
    <t>Câmpul național 4</t>
  </si>
  <si>
    <t>Vnútroštátne pole 4</t>
  </si>
  <si>
    <r>
      <rPr>
        <sz val="11"/>
        <rFont val="Calibri"/>
        <family val="2"/>
      </rPr>
      <t>Nationellt fält 4</t>
    </r>
  </si>
  <si>
    <t>Nasjonalt felt 4</t>
  </si>
  <si>
    <t>Campo nacional 5</t>
  </si>
  <si>
    <t>Riiklik väli 5</t>
  </si>
  <si>
    <t>Kansallinen kenttä 5</t>
  </si>
  <si>
    <t>Champ national 5</t>
  </si>
  <si>
    <t>Nacionalno polje 5</t>
  </si>
  <si>
    <t>5. nemzeti mező</t>
  </si>
  <si>
    <t>Campo nazionale 5</t>
  </si>
  <si>
    <t>5 nacionalinis laukelis</t>
  </si>
  <si>
    <t>5. valsts lauks</t>
  </si>
  <si>
    <r>
      <rPr>
        <sz val="11"/>
        <rFont val="Calibri"/>
        <family val="2"/>
      </rPr>
      <t>Qasam nazzjonali 5</t>
    </r>
  </si>
  <si>
    <t>Nationaal veld 5</t>
  </si>
  <si>
    <t>Pole krajowe 5</t>
  </si>
  <si>
    <t>Câmpul național 5</t>
  </si>
  <si>
    <t>Vnútroštátne pole 5</t>
  </si>
  <si>
    <r>
      <rPr>
        <sz val="11"/>
        <rFont val="Calibri"/>
        <family val="2"/>
      </rPr>
      <t>Nationellt fält 5</t>
    </r>
  </si>
  <si>
    <t>Nasjonalt felt 5</t>
  </si>
  <si>
    <t>Rellene la hoja «Finalidad del proyecto».</t>
  </si>
  <si>
    <t>Palun täitke leht „Projekti eesmärk“.</t>
  </si>
  <si>
    <t>Täytä hankkeen tavoitetta koskeva kenttä</t>
  </si>
  <si>
    <t>Veuillez remplir la feuille «Finalité du projet».</t>
  </si>
  <si>
    <t>Ispunite list „Svrha projekta”.</t>
  </si>
  <si>
    <t>Kérjük, töltse ki „A projekt célja” lapot.</t>
  </si>
  <si>
    <t>Compilare il foglio "Scopo del progetto"</t>
  </si>
  <si>
    <t>Užpildykite lapą „Projekto tikslas“.</t>
  </si>
  <si>
    <t>Aizpildiet lapu “Projekta nolūks”.</t>
  </si>
  <si>
    <r>
      <rPr>
        <sz val="11"/>
        <rFont val="Calibri"/>
        <family val="2"/>
      </rPr>
      <t>Imla l-folja “Skop tal-proġett”.</t>
    </r>
  </si>
  <si>
    <t>Vul het blad "Doel van het project” in.</t>
  </si>
  <si>
    <t>Proszę wypełnić arkusz „Cel projektu”.</t>
  </si>
  <si>
    <t>Preencher a folha «Finalidade do projeto».</t>
  </si>
  <si>
    <t>Vă rugăm să completați foaia „Scopul proiectului”.</t>
  </si>
  <si>
    <t>Vyplňte hárok „Účel projektu“.</t>
  </si>
  <si>
    <t>Izpolnite preglednico „Namen projekta“.</t>
  </si>
  <si>
    <r>
      <rPr>
        <sz val="11"/>
        <rFont val="Calibri"/>
        <family val="2"/>
      </rPr>
      <t>Fyll i bladet ”Projektets syfte”.</t>
    </r>
  </si>
  <si>
    <t>Fyll ut arket «formålet med prosjektet».</t>
  </si>
  <si>
    <t>(en meses)</t>
  </si>
  <si>
    <t>(kuudes)</t>
  </si>
  <si>
    <t>(kuukausina)</t>
  </si>
  <si>
    <t>(en mois)</t>
  </si>
  <si>
    <t>(u mjesecima)</t>
  </si>
  <si>
    <t>(hónapokban)</t>
  </si>
  <si>
    <t>(in mesi)</t>
  </si>
  <si>
    <t>(mėnesiais)</t>
  </si>
  <si>
    <t>(mēnešos)</t>
  </si>
  <si>
    <r>
      <rPr>
        <sz val="11"/>
        <rFont val="Calibri"/>
        <family val="2"/>
      </rPr>
      <t>(f’xhur)</t>
    </r>
  </si>
  <si>
    <t>(in maanden)</t>
  </si>
  <si>
    <t>(w miesiącach)</t>
  </si>
  <si>
    <t>(em meses)</t>
  </si>
  <si>
    <t>(în luni)</t>
  </si>
  <si>
    <t>(v mesiacoch)</t>
  </si>
  <si>
    <t>(v mesecih)</t>
  </si>
  <si>
    <r>
      <rPr>
        <sz val="11"/>
        <rFont val="Calibri"/>
        <family val="2"/>
      </rPr>
      <t>(antal månader)</t>
    </r>
  </si>
  <si>
    <t>Puede constar de más de una palabra.</t>
  </si>
  <si>
    <t>Võib koosneda ka mitmest sõnast.</t>
  </si>
  <si>
    <t>Voi koostua useammasta kuin yhdestä sanasta.</t>
  </si>
  <si>
    <t>Peut se composer de plusieurs mots.</t>
  </si>
  <si>
    <t>Može sadržavati više riječi.</t>
  </si>
  <si>
    <t>Több szóból állhat.</t>
  </si>
  <si>
    <t>Può consistere di più parole</t>
  </si>
  <si>
    <t>Gali būti daugiau nei vienas žodis.</t>
  </si>
  <si>
    <t>Viens vai vairāki vārdi.</t>
  </si>
  <si>
    <r>
      <rPr>
        <sz val="11"/>
        <rFont val="Calibri"/>
        <family val="2"/>
      </rPr>
      <t>Jistgħu jikkonsistu f’aktar minn kelma waħda.</t>
    </r>
  </si>
  <si>
    <t>Kan uit meer dan één woord bestaan.</t>
  </si>
  <si>
    <t>Może składać się z więcej niż jednego słowa.</t>
  </si>
  <si>
    <t>Pode consistir em mais do que uma palavra.</t>
  </si>
  <si>
    <t>Poate fi format din mai multe cuvinte.</t>
  </si>
  <si>
    <t>Môže pozostávať z viac ako jedného slova.</t>
  </si>
  <si>
    <t>Lahko vsebuje več kot eno besedo.</t>
  </si>
  <si>
    <r>
      <rPr>
        <sz val="11"/>
        <rFont val="Calibri"/>
        <family val="2"/>
      </rPr>
      <t>Kan bestå av mer än ett ord.</t>
    </r>
  </si>
  <si>
    <t>Kan bestå av mer enn ett ord.</t>
  </si>
  <si>
    <t>Rellene todas las categorías con números enteros (0 o más).</t>
  </si>
  <si>
    <t>Palun kasutage kõigi kategooriate puhul täisarve (0 või suurem)!</t>
  </si>
  <si>
    <t>Täytä kaikki luokat käyttäen kokonaislukuja (nolla tai suurempi)</t>
  </si>
  <si>
    <t>Veuillez remplir toutes les catégories avec des nombres entiers (0 ou plus)!</t>
  </si>
  <si>
    <t>Ispunite sve kategorije cijelim brojevima (0 ili više)!</t>
  </si>
  <si>
    <t>Kérjük, töltse ki az összes kategóriát egész számokkal (0 vagy magasabb)!</t>
  </si>
  <si>
    <t>Usare numeri interi (da 0 in su) per tutte le categorie</t>
  </si>
  <si>
    <t>Užpildykite visas kategorijas sveikaisiais skaičiais (0 arba daugiau)!</t>
  </si>
  <si>
    <t>Aizpildiet visas kategorijas ar veseliem skaitļiem (0 vai vairāk).</t>
  </si>
  <si>
    <r>
      <rPr>
        <sz val="11"/>
        <rFont val="Calibri"/>
        <family val="2"/>
      </rPr>
      <t>Jekk jogħġbok imla l-kategoriji kollha b’numri sħaħ (0 jew ogħla)!</t>
    </r>
  </si>
  <si>
    <t>Vul alle categorieën in met hele getallen (0 of hoger)!</t>
  </si>
  <si>
    <t>Proszę wypełnić wszystkie kategorie liczbami całkowitymi (0 lub więcej)!</t>
  </si>
  <si>
    <t>Preencher todas as categorias com números inteiros (0 ou mais).</t>
  </si>
  <si>
    <t>Vă rugăm să completați toate categoriile cu numere întregi (0 sau mai mare)!</t>
  </si>
  <si>
    <t>Vyplňte všetky kategórie celými číslami (0 alebo viac).</t>
  </si>
  <si>
    <t>Izpolnite vse kategorije s celimi številkami (0 ali več)!</t>
  </si>
  <si>
    <r>
      <rPr>
        <sz val="11"/>
        <rFont val="Calibri"/>
        <family val="2"/>
      </rPr>
      <t>Fyll i alla kategorier med heltal (0 eller högre)!</t>
    </r>
  </si>
  <si>
    <t>Fyll ut alle kategoriene med hele tall (0 eller høyere)</t>
  </si>
  <si>
    <t>Indíquese si el proyecto entra o no en el ámbito de aplicación de la Directiva.</t>
  </si>
  <si>
    <t>Märkige, kas projekt kuulub direktiivi kohaldamisalasse.</t>
  </si>
  <si>
    <t>Ilmoita, kuuluuko hanke direktiivin soveltamisalaan.</t>
  </si>
  <si>
    <t>Indiquer si le projet relève ou non de la directive.</t>
  </si>
  <si>
    <t>Navedite je li projekt obuhvaćen područjem primjene Direktive ili ne.</t>
  </si>
  <si>
    <t>Tüntesse fel, hogy a projekt az irányelv hatálya alá tartozik-e vagy sem.</t>
  </si>
  <si>
    <t>Indicare se il progetto rientra o meno nell'ambito di applicazione della direttiva</t>
  </si>
  <si>
    <t>Nurodykite, ar projektas patenka į direktyvos taikymo sritį, ar ne.</t>
  </si>
  <si>
    <t>Norādiet, vai projekts ietilpst vai neietilpst direktīvas darbības jomā.</t>
  </si>
  <si>
    <r>
      <rPr>
        <sz val="11"/>
        <rFont val="Calibri"/>
        <family val="2"/>
      </rPr>
      <t>Indika jekk il-proġett jaqax fil-kamp ta’ applikazzjoni tad-Direttiva jew le.</t>
    </r>
  </si>
  <si>
    <t>Geef aan of het project al dan niet binnen het toepassingsgebied van de richtlijn valt.</t>
  </si>
  <si>
    <t>Proszę wskazać, czy projekt wchodzi w zakres dyrektywy, czy nie.</t>
  </si>
  <si>
    <t>Indicar se o projeto está ou não abrangido pela diretiva.</t>
  </si>
  <si>
    <t>Indicați dacă proiectul intră sau nu în domeniul de aplicare al directivei.</t>
  </si>
  <si>
    <t>Uveďte, či projekt patrí alebo nepatrí do rozsahu pôsobnosti smernice.</t>
  </si>
  <si>
    <t>Navedite, ali projekt spada na področje uporabe Direktive ali ne.</t>
  </si>
  <si>
    <r>
      <rPr>
        <sz val="11"/>
        <rFont val="Calibri"/>
        <family val="2"/>
      </rPr>
      <t>Ange om projektet omfattas av direktivets tillämpningsområde eller inte.</t>
    </r>
  </si>
  <si>
    <t>Angi hvorvidt prosjektet omfattes av direktivets virkeområde.</t>
  </si>
  <si>
    <t>Código de la Clasificación Internacional de Enfermedades (CIE).</t>
  </si>
  <si>
    <t>Rahvusvahelise haiguste klassifikatsiooni (RHK) kohane kood.</t>
  </si>
  <si>
    <t>Kansainvälisen tautiluokituksen (ICD) koodi.</t>
  </si>
  <si>
    <t>Code de la classification internationale des maladies (CIM).</t>
  </si>
  <si>
    <t>Međunarodna klasifikacija bolesti (oznaka ICD).</t>
  </si>
  <si>
    <t>A Betegségek Nemzetközi Osztályozási Rendszerében (BNO) használt kód.</t>
  </si>
  <si>
    <t>Codice nella classificazione internazionale delle malattie (ICD)</t>
  </si>
  <si>
    <t>Tarptautinės ligų klasifikacijos (TLK) kodas.</t>
  </si>
  <si>
    <t>Starptautiskā slimību klasifikatora (SSK) kods.</t>
  </si>
  <si>
    <r>
      <rPr>
        <sz val="11"/>
        <rFont val="Calibri"/>
        <family val="2"/>
      </rPr>
      <t>Kodiċi tal-Klassifikazzjoni Internazzjonali tal-Mard (ICD).</t>
    </r>
  </si>
  <si>
    <t>Code internationale classificatie van ziekten (ICD).</t>
  </si>
  <si>
    <t>Kod Międzynarodowej Klasyfikacji Chorób (ICD).</t>
  </si>
  <si>
    <t>Código de Classificação Internacional de Doenças (CID).</t>
  </si>
  <si>
    <t>Codul Clasificării Internaționale a Bolilor (ICD).</t>
  </si>
  <si>
    <t>Kód Medzinárodnej klasifikácie chorôb (ICD).</t>
  </si>
  <si>
    <t>Mednarodna klasifikacija bolezni (koda MKB).</t>
  </si>
  <si>
    <r>
      <rPr>
        <sz val="11"/>
        <rFont val="Calibri"/>
        <family val="2"/>
      </rPr>
      <t>Den internationella sjukdomsklassifikationen (ICD-kod).</t>
    </r>
  </si>
  <si>
    <t>Internasjonal kode for klassifisering av sykdommer (ICD-kode).</t>
  </si>
  <si>
    <t>Hasta una precisión de un código de 4 caracteres.</t>
  </si>
  <si>
    <t>Kuni neljakohalise koodi täpsusega.</t>
  </si>
  <si>
    <t>Koodi enintään neljän merkin tarkkuudella.</t>
  </si>
  <si>
    <t>Degré de précision: code jusqu'à 4 caractères</t>
  </si>
  <si>
    <t>Do točnosti četveroznamenkastog koda.</t>
  </si>
  <si>
    <t>4 karakterből álló pontosságáig.</t>
  </si>
  <si>
    <t>Precisione: codice fino a 4 caratteri</t>
  </si>
  <si>
    <t>Ne ilgesnis kaip 4 ženklų kodas.</t>
  </si>
  <si>
    <t>Koda precizitāte: līdz 4 rakstzīmēm.</t>
  </si>
  <si>
    <r>
      <rPr>
        <sz val="11"/>
        <rFont val="Calibri"/>
        <family val="2"/>
      </rPr>
      <t>Sa preċiżjoni ta’ kodiċi ta’ 4 karattri.</t>
    </r>
  </si>
  <si>
    <t>Tot een nauwkeurigheid van een code van 4 tekens.</t>
  </si>
  <si>
    <t>Z dokładnością do 4 znaków kodu.</t>
  </si>
  <si>
    <t>Código com até 4 carateres.</t>
  </si>
  <si>
    <t>Precizie: cod până la 4 caractere.</t>
  </si>
  <si>
    <t>Presnosť až do úrovne 4-miestneho kódu.</t>
  </si>
  <si>
    <t>Do natančnosti 4-mestne kode.</t>
  </si>
  <si>
    <r>
      <rPr>
        <sz val="11"/>
        <rFont val="Calibri"/>
        <family val="2"/>
      </rPr>
      <t>Kod med en noggrannhet på upp till fyra tecken.</t>
    </r>
  </si>
  <si>
    <t>Oppgi en kode med inntil 4 tegn.</t>
  </si>
  <si>
    <t>Enlace a la versión anterior del RNT fuera del sistema CE</t>
  </si>
  <si>
    <t>Link varasemale MTK-le, mida ei ole Euroopa Komisjoni süsteemis</t>
  </si>
  <si>
    <t>Linkki aikaisempaan YTT-versioon, joka ei kuulu EY:n järjestelmään</t>
  </si>
  <si>
    <t>Lien vers la version précédente du RNT en dehors du système CE</t>
  </si>
  <si>
    <t>Poveznica na prethodnu verziju NTS-a izvan IT sustava EU-a</t>
  </si>
  <si>
    <t>Link a nem szakmai projekt-összefoglalónak – az Európai Bizottság rendszerében nem szereplő – előző verziójához</t>
  </si>
  <si>
    <t>Link alla versione precedente della SNT fuori dal sistema CE</t>
  </si>
  <si>
    <t>Nuoroda į ankstesnę NPS versiją ne EK sistemoje</t>
  </si>
  <si>
    <t>Saite uz iepriekšējo NK versiju ārpus EK sistēmas</t>
  </si>
  <si>
    <r>
      <rPr>
        <sz val="11"/>
        <rFont val="Calibri"/>
        <family val="2"/>
      </rPr>
      <t>Link għall-verżjoni preċedenti tal-NTS barra mis-sistema tal-KE</t>
    </r>
  </si>
  <si>
    <t>Link naar de eerdere versie van de NTS buiten het EC-systeem</t>
  </si>
  <si>
    <t>Link do poprzedniej wersji SND poza systemem KE</t>
  </si>
  <si>
    <t>Ligação para a versão anterior do RNT exterior ao sistema da Comissão Europeia</t>
  </si>
  <si>
    <t>Link către versiunea anterioară a RNT în afara sistemului CE</t>
  </si>
  <si>
    <t>Odkaz na predchádzajúcu verziu NZP mimo systému EK</t>
  </si>
  <si>
    <t>Povezava na prejšnjo različico NTP izven sistema EK</t>
  </si>
  <si>
    <r>
      <rPr>
        <sz val="11"/>
        <rFont val="Calibri"/>
        <family val="2"/>
      </rPr>
      <t>Länk till tidigare version av PVS som inte finns i EU-kommissionens system</t>
    </r>
  </si>
  <si>
    <t>Lenke til forrige versjon av forsøkssammendraget (utenfor EF-systemet)</t>
  </si>
  <si>
    <t>Utilícese en el período transitorio cuando la versión anterior del RNT pueda no existir en el sistema de la CE.</t>
  </si>
  <si>
    <t>Kasutatakse üleminekuperioodil, kui varasemat MTK-d ei pruugi Euroopa Komisjoni süsteemis leiduda.</t>
  </si>
  <si>
    <t>Käytetään siirtymäaikana, jolloin YTT:n aiemmat versiot eivät välttämättä vielä sisälly EY:n järjestelmään.</t>
  </si>
  <si>
    <t>À utiliser pendant la période de transition, durant laquelle il pourrait ne pas y avoir de version précédente du RNT dans le système CE.</t>
  </si>
  <si>
    <t>Upotrebljava se u prijelaznom razdoblju ako prethodna verzija NTS-a možda ne postoji u IT sustavu EU-a.</t>
  </si>
  <si>
    <t>Átmeneti időszakban alkalmazandó abban az esetben, ha a nem szakmai projekt-összefoglaló előző verziója még nem szerepel az Európai Bizottság rendszerében.</t>
  </si>
  <si>
    <t>Da usare nel periodo di transizione durante il quale la versione precedente della SNT potrebbe non essere presente nel sistema CE</t>
  </si>
  <si>
    <t>Naudoti pereinamuoju laikotarpiu, kai EK sistemoje gali nebūti ankstesnės NPS versijos.</t>
  </si>
  <si>
    <t>Tā jāizmanto pārejas periodā, ja EK sistēmā iepriekšējās NK versijas varētu nebūt.</t>
  </si>
  <si>
    <r>
      <rPr>
        <sz val="11"/>
        <rFont val="Calibri"/>
        <family val="2"/>
      </rPr>
      <t>Għandu jintuża f’perjodu ta’ tranżizzjoni fejn il-verżjoni preċedenti tal-NTS tista’ ma teżistix fis-sistema tal-KE.</t>
    </r>
  </si>
  <si>
    <t>Te gebruiken in de overgangsperiode waarin de vorige versie van de NTS mogelijk niet in het EC-systeem bestaat.</t>
  </si>
  <si>
    <t>Do wykorzystania w okresie przejściowym, jeżeli poprzednia wersja SND mogłaby nie istnieć w systemie KE.</t>
  </si>
  <si>
    <t>A utilizar no período de transição em que a versão anterior do RNT possa não existir no sistema da Comissão Europeia.</t>
  </si>
  <si>
    <t>A se utiliza în perioada de tranziție, în cursul căreia este posibil să nu existe o versiune anterioară a RNT în sistemul CE.</t>
  </si>
  <si>
    <t>Použije sa v prechodnom období, keď v systéme EK nemusí existovať predchádzajúca verzia NZP.</t>
  </si>
  <si>
    <t>Uporabi se v prehodnem obdobju, kadar prejšnja različica NTP morda ne obstaja v sistemu EK.</t>
  </si>
  <si>
    <r>
      <rPr>
        <sz val="11"/>
        <rFont val="Calibri"/>
        <family val="2"/>
      </rPr>
      <t>Används under en övergångsperiod då den tidigare versionen av PVS ännu inte finns i EU-kommissionens system.</t>
    </r>
  </si>
  <si>
    <t>Skal brukes i en overgangsperiode dersom den tidligere versjonen ikke finnes i EF-systemet.</t>
  </si>
  <si>
    <t>Identificador RNT</t>
  </si>
  <si>
    <t>MTK tunnus</t>
  </si>
  <si>
    <t>YTT tunniste</t>
  </si>
  <si>
    <t>Identifiant du RNT</t>
  </si>
  <si>
    <t>Identifikacijska oznaka NTS-a</t>
  </si>
  <si>
    <t>A nem szakmai projekt-összefoglaló azonosítója</t>
  </si>
  <si>
    <t>Identificativo SNT</t>
  </si>
  <si>
    <t>NPS identifikatorius</t>
  </si>
  <si>
    <t>NK identifikators</t>
  </si>
  <si>
    <r>
      <rPr>
        <sz val="11"/>
        <rFont val="Calibri"/>
        <family val="2"/>
      </rPr>
      <t>Identifikatur tal-NTS</t>
    </r>
  </si>
  <si>
    <t>NTS-identificatiecode</t>
  </si>
  <si>
    <t>Identyfikator SND</t>
  </si>
  <si>
    <t>Código de identificação do RNT</t>
  </si>
  <si>
    <t>Identificatorul RNT</t>
  </si>
  <si>
    <t>Identifikátor NZP</t>
  </si>
  <si>
    <t>Identifikacijska oznaka NTP</t>
  </si>
  <si>
    <r>
      <rPr>
        <sz val="11"/>
        <rFont val="Calibri"/>
        <family val="2"/>
      </rPr>
      <t>Identifierare för PVS</t>
    </r>
  </si>
  <si>
    <t>Referanse for forsøkssammendraget</t>
  </si>
  <si>
    <t>Identificador RNT único asignado por el sistema central de la CE.</t>
  </si>
  <si>
    <t>Euroopa Komisjoni keskses süsteemis määratud kordumatu MTK tunnus.</t>
  </si>
  <si>
    <t>EY:n keskusjärjestelmän antama yksilöllinen YTT tunniste</t>
  </si>
  <si>
    <t>Identifiant unique du RNT attribué par le système CE central.</t>
  </si>
  <si>
    <t>Jedinstvena oznaka NTS-a koju dodjeljuje središnji IT sustav EU-a.</t>
  </si>
  <si>
    <t>A nem szakmai projekt-összefoglaló egyedi azonosítója az Európai Bizottság központi rendszerében.</t>
  </si>
  <si>
    <t>Identificativo univoco della SNT assegnato dal sistema centrale CE</t>
  </si>
  <si>
    <t>Centrinės EK sistemos priskirtas unikalus NPS identifikatorius.</t>
  </si>
  <si>
    <t>Unikālais NK identifikators, ko piešķir centrālā EK sistēma.</t>
  </si>
  <si>
    <r>
      <rPr>
        <sz val="11"/>
        <rFont val="Calibri"/>
        <family val="2"/>
      </rPr>
      <t>Identifikatur uniku tal-NTS assenjat mis-sistema ċentrali tal-KE.</t>
    </r>
  </si>
  <si>
    <t>Unieke, door het centrale EC-systeem toegekende NTS-identificatiecode.</t>
  </si>
  <si>
    <t>Niepowtarzalny identyfikator SND przypisany przez centralny system KE.</t>
  </si>
  <si>
    <t>Código de identificação único do RNT atribuído pelo sistema central da Comissão Europeia.</t>
  </si>
  <si>
    <t>Identificatorul unic al RNT atribuit de sistemul CE central.</t>
  </si>
  <si>
    <t>Jedinečný identifikátor NZP pridelený centrálnym systémom EK.</t>
  </si>
  <si>
    <t>Enotna identifikacijska oznaka NTP, ki jo dodeli centralni sistem EK.</t>
  </si>
  <si>
    <r>
      <rPr>
        <sz val="11"/>
        <rFont val="Calibri"/>
        <family val="2"/>
      </rPr>
      <t>Unik identifierare för PVS som tilldelats av EU-kommissionens centrala system.</t>
    </r>
  </si>
  <si>
    <t>Unik referanse for forsøkssammendraget tildelt i EF-systemet.</t>
  </si>
  <si>
    <t>Solo se cumplimentará cuando se actualicen los RNT ya almacenados en el sistema de la CE.</t>
  </si>
  <si>
    <t>Täidetakse vaid siis, kui ajakohastatakse Euroopa Komisjoni süsteemis juba leiduvat MTK-d.</t>
  </si>
  <si>
    <t>Täytetään ainoastaan päivitettäessä EY:n järjestelmään jo tallennettua YTT:tä</t>
  </si>
  <si>
    <t>À remplir uniquement lors de la mise à jour des RNT déjà enregistrés dans le système CE.</t>
  </si>
  <si>
    <t>Ispunjava se samo pri ažuriranju NTS-a koji su već pohranjeni u IT sustavu EU-a.</t>
  </si>
  <si>
    <t>Csak akkor kell kitölteni, ha olyan nem szakmai projekt-összefoglalót frissítenek, amely már szerepel az Európai Bizottság rendszerében.</t>
  </si>
  <si>
    <t>Da indicare solo per gli aggiornamenti di SNT già presenti nel sistema CE</t>
  </si>
  <si>
    <t>Pildyti tik atnaujinant EK sistemoje jau saugomą NPS.</t>
  </si>
  <si>
    <t>Aizpilda tikai tad, kad atjaunina EK sistēmā jau saglabātos NK.</t>
  </si>
  <si>
    <r>
      <rPr>
        <sz val="11"/>
        <rFont val="Calibri"/>
        <family val="2"/>
      </rPr>
      <t>Għandha timtela biss meta jiġu aġġornati l-NTS diġà maħżuna fis-sistema tal-KE.</t>
    </r>
  </si>
  <si>
    <t>Alleen in te vullen wanneer de NTS al in het EC-systeem is opgeslagen.</t>
  </si>
  <si>
    <t>Wypełnić tylko w przypadku aktualizacji SND już przechowywanego w systemie KE.</t>
  </si>
  <si>
    <t>A preencher unicamente aquando da atualização dos RNT já armazenados no sistema da Comissão Europeia.</t>
  </si>
  <si>
    <t>A se completa numai la actualizarea RNT deja stocate în sistemul CE.</t>
  </si>
  <si>
    <t>Vypĺňa sa len pri aktualizácii NZP, ktoré je už uložené v systéme EK.</t>
  </si>
  <si>
    <t>Izpolnite samo pri posodabljanju NTP, ki je že shranjen v sistemu EK.</t>
  </si>
  <si>
    <r>
      <rPr>
        <sz val="11"/>
        <rFont val="Calibri"/>
        <family val="2"/>
      </rPr>
      <t>Fylls i endast vid uppdatering av PVS som redan finns i EU-kommissionens system.</t>
    </r>
  </si>
  <si>
    <t>Skal fylles ut bare ved ajourføring av forsøkssammendrag som allerede er lagret i EF-systemet.</t>
  </si>
  <si>
    <t>Severidad aduanas EM</t>
  </si>
  <si>
    <t>Liikmesriigi kindlaks määratud raskusaste</t>
  </si>
  <si>
    <t>Jäsenvaltion yksilöllinen vakavuusluokka</t>
  </si>
  <si>
    <t>Classe de gravité propre à l’État membre</t>
  </si>
  <si>
    <t>Težinske kategorije koje dodaju same države članice</t>
  </si>
  <si>
    <t>A tagállam besorolása szerinti súlyosság</t>
  </si>
  <si>
    <t>Gravità specifica dello Stato membro</t>
  </si>
  <si>
    <t>VN individualus sunkumo lygis</t>
  </si>
  <si>
    <t>Dalībvalsts noteikta smaguma pakāpe</t>
  </si>
  <si>
    <r>
      <rPr>
        <sz val="11"/>
        <rFont val="Calibri"/>
        <family val="2"/>
      </rPr>
      <t>Severità partikolari tal-Istat Membru</t>
    </r>
  </si>
  <si>
    <t>Andere, door de lidstaat gekozen ernstgraad</t>
  </si>
  <si>
    <t>Stopnie dotkliwości właściwe dla danego państwa członkowskiego</t>
  </si>
  <si>
    <t>Severidade específica do EM</t>
  </si>
  <si>
    <t>Clasa de gravitate specifică statului membru</t>
  </si>
  <si>
    <t>Vlastný stupeň krutosti (závažnosti) členského štátu</t>
  </si>
  <si>
    <t>Težavnostne kategorije, ki so jih države članice same dodale</t>
  </si>
  <si>
    <r>
      <rPr>
        <sz val="11"/>
        <rFont val="Calibri"/>
        <family val="2"/>
      </rPr>
      <t>Svårhetsgrad på nationell skala</t>
    </r>
  </si>
  <si>
    <t>Belastningsgrad i nasjonal skala.</t>
  </si>
  <si>
    <t>El campo no se publicará.</t>
  </si>
  <si>
    <t>Välja ei avaldata.</t>
  </si>
  <si>
    <t>Tätä kenttää ei julkaista</t>
  </si>
  <si>
    <t>Ce champ ne sera pas publié.</t>
  </si>
  <si>
    <t>Polje se neće objaviti.</t>
  </si>
  <si>
    <t>A mezőt nem tesszük közzé.</t>
  </si>
  <si>
    <t>Questo campo non sarà pubblicato</t>
  </si>
  <si>
    <t>Laukelis nebus skelbiamas.</t>
  </si>
  <si>
    <t>Lauks netiks publiskots.</t>
  </si>
  <si>
    <r>
      <rPr>
        <sz val="11"/>
        <rFont val="Calibri"/>
        <family val="2"/>
      </rPr>
      <t>Dan il-qasam mhux se jiġi ppubblikat.</t>
    </r>
  </si>
  <si>
    <t>Veld wordt niet gepubliceerd.</t>
  </si>
  <si>
    <t>Pole nie zostanie opublikowane.</t>
  </si>
  <si>
    <t>Este campo não será publicado.</t>
  </si>
  <si>
    <t>Acest câmp nu va fi publicat.</t>
  </si>
  <si>
    <t>Pole sa nezverejňuje.</t>
  </si>
  <si>
    <t>Polje ne bo objavljeno.</t>
  </si>
  <si>
    <r>
      <rPr>
        <sz val="11"/>
        <rFont val="Calibri"/>
        <family val="2"/>
      </rPr>
      <t>Fältet kommer inte att offentliggöras.</t>
    </r>
  </si>
  <si>
    <t>Dette feltet vil ikke bli offentliggjort.</t>
  </si>
  <si>
    <t>Σκοπός(-οί) του έργου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</si>
</sst>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dd/mm/yyyy;@"/>
  </numFmts>
  <fonts count="20" x14ac:knownFonts="1">
    <font>
      <sz val="11"/>
      <color theme="1"/>
      <name val="Calibri"/>
      <family val="2"/>
      <scheme val="minor"/>
    </font>
    <font>
      <b/>
      <sz val="11"/>
      <color theme="1"/>
      <name val="Calibri"/>
      <family val="2"/>
      <scheme val="minor"/>
    </font>
    <font>
      <sz val="8"/>
      <name val="Calibri"/>
      <family val="2"/>
      <scheme val="minor"/>
    </font>
    <font>
      <i/>
      <sz val="11"/>
      <color rgb="FF7F7F7F"/>
      <name val="Calibri"/>
      <family val="2"/>
      <scheme val="minor"/>
    </font>
    <font>
      <sz val="11"/>
      <color theme="1"/>
      <name val="Calibri"/>
      <family val="2"/>
      <scheme val="minor"/>
    </font>
    <font>
      <sz val="18"/>
      <color theme="3"/>
      <name val="Calibri Light"/>
      <family val="2"/>
      <scheme val="major"/>
    </font>
    <font>
      <b/>
      <sz val="11"/>
      <color rgb="FF3F3F3F"/>
      <name val="Calibri"/>
      <family val="2"/>
      <scheme val="minor"/>
    </font>
    <font>
      <i/>
      <sz val="11"/>
      <color theme="0" tint="-0.499984740745262"/>
      <name val="Calibri"/>
      <family val="2"/>
      <scheme val="minor"/>
    </font>
    <font>
      <sz val="11"/>
      <color rgb="FF3F3F3F"/>
      <name val="Calibri"/>
      <family val="2"/>
      <scheme val="minor"/>
    </font>
    <font>
      <u/>
      <sz val="11"/>
      <color theme="10"/>
      <name val="Calibri"/>
      <family val="2"/>
      <scheme val="minor"/>
    </font>
    <font>
      <sz val="10"/>
      <color theme="1"/>
      <name val="Calibri"/>
      <family val="2"/>
      <scheme val="minor"/>
    </font>
    <font>
      <b/>
      <sz val="11"/>
      <color theme="3"/>
      <name val="Calibri"/>
      <family val="2"/>
      <scheme val="minor"/>
    </font>
    <font>
      <b/>
      <u/>
      <sz val="11"/>
      <color theme="10"/>
      <name val="Calibri"/>
      <family val="2"/>
      <scheme val="minor"/>
    </font>
    <font>
      <i/>
      <sz val="11"/>
      <color rgb="FFFF0000"/>
      <name val="Calibri"/>
      <family val="2"/>
      <scheme val="minor"/>
    </font>
    <font>
      <sz val="11"/>
      <name val="Calibri"/>
      <family val="2"/>
      <scheme val="minor"/>
    </font>
    <font>
      <sz val="11"/>
      <name val="Calibri"/>
      <family val="2"/>
    </font>
    <font>
      <i/>
      <sz val="11"/>
      <name val="Calibri"/>
      <family val="2"/>
      <scheme val="minor"/>
    </font>
    <font>
      <i/>
      <sz val="11"/>
      <name val="Calibri"/>
      <family val="2"/>
    </font>
    <font>
      <sz val="10"/>
      <name val="Calibri"/>
      <family val="2"/>
      <scheme val="minor"/>
    </font>
    <font>
      <sz val="10"/>
      <name val="Calibri"/>
      <family val="2"/>
    </font>
  </fonts>
  <fills count="6">
    <fill>
      <patternFill patternType="none"/>
    </fill>
    <fill>
      <patternFill patternType="gray125"/>
    </fill>
    <fill>
      <patternFill patternType="solid">
        <fgColor rgb="FFF2F2F2"/>
      </patternFill>
    </fill>
    <fill>
      <patternFill patternType="solid">
        <fgColor theme="5" tint="0.79998168889431442"/>
        <bgColor indexed="65"/>
      </patternFill>
    </fill>
    <fill>
      <patternFill patternType="solid">
        <fgColor rgb="FFFFFF00"/>
        <bgColor indexed="64"/>
      </patternFill>
    </fill>
    <fill>
      <patternFill patternType="solid">
        <fgColor theme="0"/>
        <bgColor indexed="64"/>
      </patternFill>
    </fill>
  </fills>
  <borders count="28">
    <border>
      <left/>
      <right/>
      <top/>
      <bottom/>
      <diagonal/>
    </border>
    <border>
      <left style="thin">
        <color rgb="FF3F3F3F"/>
      </left>
      <right style="thin">
        <color rgb="FF3F3F3F"/>
      </right>
      <top style="thin">
        <color rgb="FF3F3F3F"/>
      </top>
      <bottom style="thin">
        <color rgb="FF3F3F3F"/>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top/>
      <bottom style="hair">
        <color indexed="64"/>
      </bottom>
      <diagonal/>
    </border>
    <border>
      <left style="hair">
        <color indexed="64"/>
      </left>
      <right/>
      <top style="hair">
        <color indexed="64"/>
      </top>
      <bottom/>
      <diagonal/>
    </border>
    <border>
      <left/>
      <right/>
      <top style="hair">
        <color indexed="64"/>
      </top>
      <bottom/>
      <diagonal/>
    </border>
    <border>
      <left style="hair">
        <color indexed="64"/>
      </left>
      <right/>
      <top/>
      <bottom/>
      <diagonal/>
    </border>
    <border>
      <left style="hair">
        <color indexed="64"/>
      </left>
      <right/>
      <top/>
      <bottom style="hair">
        <color indexed="64"/>
      </bottom>
      <diagonal/>
    </border>
    <border>
      <left/>
      <right style="hair">
        <color indexed="64"/>
      </right>
      <top style="hair">
        <color indexed="64"/>
      </top>
      <bottom/>
      <diagonal/>
    </border>
    <border>
      <left/>
      <right/>
      <top/>
      <bottom style="medium">
        <color theme="4" tint="0.39997558519241921"/>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hair">
        <color indexed="64"/>
      </right>
      <top/>
      <bottom/>
      <diagonal/>
    </border>
    <border>
      <left style="hair">
        <color indexed="64"/>
      </left>
      <right style="hair">
        <color indexed="64"/>
      </right>
      <top style="hair">
        <color indexed="64"/>
      </top>
      <bottom/>
      <diagonal/>
    </border>
  </borders>
  <cellStyleXfs count="7">
    <xf numFmtId="0" fontId="0" fillId="0" borderId="0"/>
    <xf numFmtId="0" fontId="3" fillId="0" borderId="0" applyNumberFormat="0" applyFill="0" applyBorder="0" applyAlignment="0" applyProtection="0"/>
    <xf numFmtId="0" fontId="5" fillId="0" borderId="0" applyNumberFormat="0" applyFill="0" applyBorder="0" applyAlignment="0" applyProtection="0"/>
    <xf numFmtId="0" fontId="6" fillId="2" borderId="1" applyNumberFormat="0" applyAlignment="0" applyProtection="0"/>
    <xf numFmtId="0" fontId="4" fillId="3" borderId="0" applyNumberFormat="0" applyBorder="0" applyAlignment="0" applyProtection="0"/>
    <xf numFmtId="0" fontId="9" fillId="0" borderId="0" applyNumberFormat="0" applyFill="0" applyBorder="0" applyAlignment="0" applyProtection="0"/>
    <xf numFmtId="0" fontId="11" fillId="0" borderId="20" applyNumberFormat="0" applyFill="0" applyAlignment="0" applyProtection="0"/>
  </cellStyleXfs>
  <cellXfs count="147">
    <xf numFmtId="0" fontId="0" fillId="0" borderId="0" xfId="0"/>
    <xf numFmtId="0" fontId="0" fillId="0" borderId="0" xfId="0" applyProtection="1">
      <protection locked="0"/>
    </xf>
    <xf numFmtId="0" fontId="0" fillId="0" borderId="0" xfId="0" applyAlignment="1">
      <alignment horizontal="left" vertical="top"/>
    </xf>
    <xf numFmtId="0" fontId="0" fillId="0" borderId="0" xfId="0" applyAlignment="1" applyProtection="1">
      <alignment horizontal="left" vertical="top"/>
    </xf>
    <xf numFmtId="0" fontId="0" fillId="0" borderId="0" xfId="0" applyNumberFormat="1" applyAlignment="1" applyProtection="1">
      <alignment horizontal="left" vertical="top"/>
    </xf>
    <xf numFmtId="0" fontId="1" fillId="0" borderId="0" xfId="0" applyFont="1" applyAlignment="1" applyProtection="1">
      <alignment horizontal="left" vertical="top"/>
    </xf>
    <xf numFmtId="1" fontId="0" fillId="0" borderId="0" xfId="0" applyNumberFormat="1" applyAlignment="1" applyProtection="1">
      <alignment horizontal="left" vertical="top"/>
    </xf>
    <xf numFmtId="49" fontId="0" fillId="0" borderId="0" xfId="0" applyNumberFormat="1" applyAlignment="1" applyProtection="1">
      <alignment horizontal="left" vertical="top"/>
    </xf>
    <xf numFmtId="49" fontId="0" fillId="0" borderId="0" xfId="0" applyNumberFormat="1" applyProtection="1">
      <protection locked="0"/>
    </xf>
    <xf numFmtId="0" fontId="0" fillId="0" borderId="0" xfId="0" applyProtection="1"/>
    <xf numFmtId="0" fontId="3" fillId="0" borderId="0" xfId="1" applyAlignment="1">
      <alignment vertical="top"/>
    </xf>
    <xf numFmtId="0" fontId="1" fillId="0" borderId="0" xfId="0" applyFont="1" applyAlignment="1">
      <alignment horizontal="left" vertical="top"/>
    </xf>
    <xf numFmtId="0" fontId="0" fillId="0" borderId="0" xfId="0" applyNumberFormat="1" applyAlignment="1">
      <alignment horizontal="left" vertical="top"/>
    </xf>
    <xf numFmtId="0" fontId="0" fillId="0" borderId="0" xfId="0" applyFont="1" applyAlignment="1" applyProtection="1"/>
    <xf numFmtId="0" fontId="0" fillId="0" borderId="0" xfId="0" applyNumberFormat="1" applyAlignment="1" applyProtection="1">
      <alignment horizontal="left" vertical="top" wrapText="1"/>
    </xf>
    <xf numFmtId="49" fontId="0" fillId="0" borderId="0" xfId="0" applyNumberFormat="1" applyAlignment="1" applyProtection="1">
      <alignment horizontal="left" vertical="top" wrapText="1"/>
    </xf>
    <xf numFmtId="0" fontId="0" fillId="0" borderId="0" xfId="0" applyFont="1" applyAlignment="1">
      <alignment horizontal="left" vertical="top"/>
    </xf>
    <xf numFmtId="0" fontId="8" fillId="2" borderId="13" xfId="3" applyFont="1" applyBorder="1" applyAlignment="1" applyProtection="1">
      <alignment horizontal="left" vertical="top" wrapText="1" shrinkToFit="1"/>
      <protection locked="0"/>
    </xf>
    <xf numFmtId="0" fontId="8" fillId="2" borderId="13" xfId="3" applyFont="1" applyBorder="1" applyAlignment="1" applyProtection="1">
      <alignment horizontal="left" vertical="top" wrapText="1"/>
      <protection locked="0"/>
    </xf>
    <xf numFmtId="0" fontId="8" fillId="2" borderId="13" xfId="3" applyFont="1" applyBorder="1" applyAlignment="1" applyProtection="1">
      <alignment horizontal="left" vertical="top"/>
      <protection locked="0"/>
    </xf>
    <xf numFmtId="0" fontId="0" fillId="0" borderId="0" xfId="0" applyFont="1" applyAlignment="1">
      <alignment horizontal="left" vertical="top" indent="2"/>
    </xf>
    <xf numFmtId="0" fontId="1" fillId="0" borderId="0" xfId="0" applyFont="1" applyBorder="1" applyAlignment="1">
      <alignment horizontal="left" vertical="top"/>
    </xf>
    <xf numFmtId="0" fontId="3" fillId="0" borderId="17" xfId="1" applyBorder="1" applyAlignment="1">
      <alignment vertical="top"/>
    </xf>
    <xf numFmtId="0" fontId="0" fillId="0" borderId="0" xfId="0" applyAlignment="1">
      <alignment horizontal="left" vertical="top"/>
    </xf>
    <xf numFmtId="0" fontId="3" fillId="0" borderId="0" xfId="1" applyBorder="1" applyAlignment="1">
      <alignment vertical="top"/>
    </xf>
    <xf numFmtId="0" fontId="1" fillId="0" borderId="16" xfId="0" applyFont="1" applyBorder="1" applyAlignment="1">
      <alignment horizontal="left" vertical="top"/>
    </xf>
    <xf numFmtId="164" fontId="0" fillId="0" borderId="0" xfId="0" applyNumberFormat="1" applyAlignment="1" applyProtection="1">
      <alignment horizontal="left" vertical="top"/>
    </xf>
    <xf numFmtId="0" fontId="0" fillId="0" borderId="0" xfId="0" applyFont="1" applyAlignment="1" applyProtection="1">
      <alignment horizontal="left" vertical="top"/>
    </xf>
    <xf numFmtId="0" fontId="7" fillId="0" borderId="0" xfId="0" applyFont="1" applyBorder="1" applyAlignment="1">
      <alignment horizontal="left" vertical="top"/>
    </xf>
    <xf numFmtId="0" fontId="7" fillId="0" borderId="0" xfId="1" applyFont="1" applyAlignment="1">
      <alignment horizontal="left" vertical="top" wrapText="1"/>
    </xf>
    <xf numFmtId="0" fontId="7" fillId="0" borderId="0" xfId="0" applyFont="1" applyAlignment="1">
      <alignment horizontal="left" vertical="top"/>
    </xf>
    <xf numFmtId="1" fontId="0" fillId="0" borderId="0" xfId="0" applyNumberFormat="1" applyProtection="1">
      <protection locked="0"/>
    </xf>
    <xf numFmtId="0" fontId="3" fillId="0" borderId="0" xfId="1" applyAlignment="1" applyProtection="1">
      <alignment vertical="top"/>
    </xf>
    <xf numFmtId="0" fontId="0" fillId="0" borderId="0" xfId="0" applyNumberFormat="1" applyProtection="1"/>
    <xf numFmtId="0" fontId="7" fillId="0" borderId="0" xfId="0" applyFont="1" applyProtection="1"/>
    <xf numFmtId="0" fontId="7" fillId="0" borderId="0" xfId="0" applyFont="1" applyAlignment="1">
      <alignment horizontal="left" vertical="top" wrapText="1"/>
    </xf>
    <xf numFmtId="0" fontId="5" fillId="0" borderId="0" xfId="2" applyAlignment="1" applyProtection="1">
      <alignment vertical="center"/>
    </xf>
    <xf numFmtId="0" fontId="5" fillId="0" borderId="0" xfId="2" applyProtection="1"/>
    <xf numFmtId="0" fontId="11" fillId="0" borderId="20" xfId="6" applyProtection="1"/>
    <xf numFmtId="0" fontId="0" fillId="0" borderId="0" xfId="0" applyAlignment="1" applyProtection="1">
      <alignment horizontal="right"/>
    </xf>
    <xf numFmtId="49" fontId="0" fillId="0" borderId="0" xfId="0" applyNumberFormat="1" applyProtection="1"/>
    <xf numFmtId="165" fontId="8" fillId="2" borderId="13" xfId="3" applyNumberFormat="1" applyFont="1" applyBorder="1" applyAlignment="1" applyProtection="1">
      <alignment horizontal="left" vertical="top" wrapText="1"/>
      <protection locked="0"/>
    </xf>
    <xf numFmtId="0" fontId="0" fillId="0" borderId="0" xfId="0" applyAlignment="1">
      <alignment horizontal="left" vertical="top"/>
    </xf>
    <xf numFmtId="0" fontId="0" fillId="0" borderId="0" xfId="0" applyFont="1" applyAlignment="1">
      <alignment horizontal="left" vertical="top"/>
    </xf>
    <xf numFmtId="0" fontId="1" fillId="0" borderId="3" xfId="0" applyFont="1" applyBorder="1" applyProtection="1"/>
    <xf numFmtId="0" fontId="1" fillId="0" borderId="4" xfId="0" applyFont="1" applyBorder="1" applyProtection="1"/>
    <xf numFmtId="0" fontId="1" fillId="0" borderId="5" xfId="0" applyFont="1" applyBorder="1" applyProtection="1"/>
    <xf numFmtId="0" fontId="0" fillId="0" borderId="0" xfId="0" applyAlignment="1">
      <alignment horizontal="left" vertical="top" wrapText="1"/>
    </xf>
    <xf numFmtId="0" fontId="0" fillId="0" borderId="0" xfId="0" applyBorder="1" applyProtection="1"/>
    <xf numFmtId="0" fontId="0" fillId="4" borderId="0" xfId="0" applyFill="1" applyBorder="1" applyProtection="1"/>
    <xf numFmtId="0" fontId="0" fillId="0" borderId="0" xfId="0" applyAlignment="1">
      <alignment horizontal="left" vertical="top"/>
    </xf>
    <xf numFmtId="0" fontId="0" fillId="0" borderId="0" xfId="0" applyFont="1" applyAlignment="1">
      <alignment horizontal="left" vertical="top"/>
    </xf>
    <xf numFmtId="0" fontId="0" fillId="0" borderId="0" xfId="0" applyFont="1" applyProtection="1"/>
    <xf numFmtId="0" fontId="1" fillId="0" borderId="0" xfId="0" applyFont="1" applyProtection="1"/>
    <xf numFmtId="0" fontId="1" fillId="0" borderId="0" xfId="0" applyFont="1" applyFill="1" applyBorder="1" applyProtection="1"/>
    <xf numFmtId="0" fontId="0" fillId="4" borderId="0" xfId="0" applyFill="1" applyProtection="1"/>
    <xf numFmtId="0" fontId="0" fillId="0" borderId="0" xfId="0" applyFill="1" applyProtection="1"/>
    <xf numFmtId="0" fontId="1" fillId="0" borderId="24" xfId="0" applyFont="1" applyBorder="1" applyProtection="1"/>
    <xf numFmtId="0" fontId="0" fillId="0" borderId="9" xfId="0" applyBorder="1" applyProtection="1"/>
    <xf numFmtId="0" fontId="0" fillId="0" borderId="0" xfId="0" applyFont="1" applyBorder="1" applyProtection="1"/>
    <xf numFmtId="0" fontId="0" fillId="0" borderId="9" xfId="0" applyFont="1" applyBorder="1" applyProtection="1"/>
    <xf numFmtId="0" fontId="0" fillId="0" borderId="0" xfId="0" applyFill="1" applyBorder="1" applyProtection="1"/>
    <xf numFmtId="0" fontId="0" fillId="0" borderId="0" xfId="0" applyFont="1" applyBorder="1" applyAlignment="1" applyProtection="1">
      <alignment horizontal="left" vertical="top"/>
    </xf>
    <xf numFmtId="0" fontId="10" fillId="0" borderId="0" xfId="0" applyFont="1" applyBorder="1" applyProtection="1"/>
    <xf numFmtId="0" fontId="0" fillId="0" borderId="9" xfId="0" applyFill="1" applyBorder="1" applyProtection="1"/>
    <xf numFmtId="0" fontId="1" fillId="0" borderId="15" xfId="0" applyFont="1" applyBorder="1" applyAlignment="1">
      <alignment horizontal="left"/>
    </xf>
    <xf numFmtId="0" fontId="1" fillId="0" borderId="16" xfId="0" applyFont="1" applyBorder="1" applyAlignment="1">
      <alignment horizontal="left"/>
    </xf>
    <xf numFmtId="0" fontId="8" fillId="2" borderId="13" xfId="3" applyFont="1" applyBorder="1" applyAlignment="1" applyProtection="1">
      <alignment horizontal="left" vertical="top" wrapText="1"/>
      <protection locked="0"/>
    </xf>
    <xf numFmtId="0" fontId="1" fillId="0" borderId="0" xfId="0" applyFont="1" applyAlignment="1">
      <alignment horizontal="left" vertical="top"/>
    </xf>
    <xf numFmtId="0" fontId="0" fillId="0" borderId="0" xfId="0" applyAlignment="1">
      <alignment horizontal="left" vertical="top"/>
    </xf>
    <xf numFmtId="0" fontId="0" fillId="0" borderId="0" xfId="0" applyFont="1" applyAlignment="1">
      <alignment horizontal="left" vertical="top"/>
    </xf>
    <xf numFmtId="0" fontId="11" fillId="0" borderId="20" xfId="6" applyAlignment="1" applyProtection="1">
      <alignment horizontal="center" vertical="center"/>
    </xf>
    <xf numFmtId="0" fontId="0" fillId="0" borderId="0" xfId="0" applyFont="1" applyAlignment="1">
      <alignment horizontal="left" vertical="top" wrapText="1"/>
    </xf>
    <xf numFmtId="49" fontId="8" fillId="2" borderId="13" xfId="3" applyNumberFormat="1" applyFont="1" applyBorder="1" applyAlignment="1" applyProtection="1">
      <alignment horizontal="left" vertical="top" wrapText="1"/>
      <protection locked="0"/>
    </xf>
    <xf numFmtId="0" fontId="13" fillId="0" borderId="0" xfId="1" applyFont="1" applyAlignment="1">
      <alignment vertical="top"/>
    </xf>
    <xf numFmtId="0" fontId="13" fillId="0" borderId="17" xfId="1" applyFont="1" applyBorder="1" applyAlignment="1">
      <alignment vertical="top"/>
    </xf>
    <xf numFmtId="0" fontId="1" fillId="0" borderId="23" xfId="0" applyFont="1" applyBorder="1" applyProtection="1"/>
    <xf numFmtId="0" fontId="1" fillId="0" borderId="25" xfId="0" applyFont="1" applyBorder="1" applyProtection="1"/>
    <xf numFmtId="0" fontId="14" fillId="0" borderId="6" xfId="0" applyFont="1" applyFill="1" applyBorder="1" applyProtection="1"/>
    <xf numFmtId="0" fontId="14" fillId="0" borderId="0" xfId="0" applyFont="1" applyFill="1" applyBorder="1" applyProtection="1"/>
    <xf numFmtId="0" fontId="14" fillId="0" borderId="0" xfId="0" applyFont="1" applyFill="1" applyBorder="1" applyAlignment="1" applyProtection="1"/>
    <xf numFmtId="0" fontId="14" fillId="0" borderId="7" xfId="0" applyFont="1" applyFill="1" applyBorder="1" applyProtection="1"/>
    <xf numFmtId="0" fontId="14" fillId="0" borderId="8" xfId="0" applyFont="1" applyFill="1" applyBorder="1" applyProtection="1"/>
    <xf numFmtId="0" fontId="14" fillId="0" borderId="9" xfId="0" applyFont="1" applyFill="1" applyBorder="1" applyProtection="1"/>
    <xf numFmtId="0" fontId="14" fillId="0" borderId="9" xfId="0" applyFont="1" applyFill="1" applyBorder="1" applyAlignment="1" applyProtection="1"/>
    <xf numFmtId="0" fontId="14" fillId="0" borderId="10" xfId="0" applyFont="1" applyFill="1" applyBorder="1" applyProtection="1"/>
    <xf numFmtId="0" fontId="0" fillId="0" borderId="6" xfId="0" applyBorder="1" applyProtection="1"/>
    <xf numFmtId="0" fontId="0" fillId="0" borderId="7" xfId="0" applyBorder="1" applyProtection="1"/>
    <xf numFmtId="0" fontId="0" fillId="0" borderId="8" xfId="0" applyBorder="1" applyProtection="1"/>
    <xf numFmtId="0" fontId="0" fillId="0" borderId="10" xfId="0" applyBorder="1" applyProtection="1"/>
    <xf numFmtId="0" fontId="18" fillId="0" borderId="6" xfId="0" applyFont="1" applyFill="1" applyBorder="1" applyProtection="1"/>
    <xf numFmtId="0" fontId="18" fillId="0" borderId="0" xfId="0" applyFont="1" applyFill="1" applyBorder="1" applyProtection="1"/>
    <xf numFmtId="0" fontId="18" fillId="0" borderId="0" xfId="0" applyFont="1" applyFill="1" applyBorder="1" applyAlignment="1" applyProtection="1"/>
    <xf numFmtId="0" fontId="15" fillId="0" borderId="0" xfId="0" applyFont="1" applyFill="1" applyBorder="1" applyProtection="1"/>
    <xf numFmtId="0" fontId="14" fillId="5" borderId="0" xfId="0" applyFont="1" applyFill="1" applyBorder="1" applyAlignment="1" applyProtection="1"/>
    <xf numFmtId="0" fontId="0" fillId="0" borderId="2" xfId="0" applyBorder="1" applyAlignment="1" applyProtection="1">
      <alignment horizontal="left" vertical="top"/>
    </xf>
    <xf numFmtId="0" fontId="0" fillId="0" borderId="11" xfId="0" applyBorder="1" applyAlignment="1" applyProtection="1">
      <alignment horizontal="left" vertical="top"/>
    </xf>
    <xf numFmtId="0" fontId="0" fillId="0" borderId="12" xfId="0" applyBorder="1" applyAlignment="1" applyProtection="1">
      <alignment horizontal="left" vertical="top"/>
    </xf>
    <xf numFmtId="0" fontId="0" fillId="0" borderId="12" xfId="0" quotePrefix="1" applyBorder="1" applyAlignment="1" applyProtection="1">
      <alignment horizontal="left" vertical="top"/>
    </xf>
    <xf numFmtId="0" fontId="0" fillId="0" borderId="0" xfId="0" quotePrefix="1" applyBorder="1" applyAlignment="1" applyProtection="1">
      <alignment horizontal="left" vertical="top"/>
    </xf>
    <xf numFmtId="0" fontId="0" fillId="0" borderId="0" xfId="0" applyBorder="1" applyAlignment="1" applyProtection="1">
      <alignment horizontal="left" vertical="top"/>
    </xf>
    <xf numFmtId="0" fontId="0" fillId="0" borderId="3" xfId="0" applyBorder="1" applyAlignment="1" applyProtection="1">
      <alignment horizontal="left" vertical="top"/>
    </xf>
    <xf numFmtId="0" fontId="0" fillId="0" borderId="4" xfId="0" applyBorder="1" applyAlignment="1" applyProtection="1">
      <alignment horizontal="left" vertical="top"/>
    </xf>
    <xf numFmtId="0" fontId="0" fillId="0" borderId="5" xfId="0" applyBorder="1" applyAlignment="1" applyProtection="1">
      <alignment horizontal="left" vertical="top"/>
    </xf>
    <xf numFmtId="0" fontId="0" fillId="0" borderId="6" xfId="0" applyBorder="1" applyAlignment="1" applyProtection="1">
      <alignment horizontal="left" vertical="top"/>
    </xf>
    <xf numFmtId="0" fontId="0" fillId="0" borderId="8" xfId="0" applyBorder="1" applyAlignment="1" applyProtection="1">
      <alignment horizontal="left" vertical="top"/>
    </xf>
    <xf numFmtId="0" fontId="0" fillId="0" borderId="9" xfId="0" applyBorder="1" applyAlignment="1" applyProtection="1">
      <alignment horizontal="left" vertical="top"/>
    </xf>
    <xf numFmtId="0" fontId="1" fillId="0" borderId="0" xfId="0" applyFont="1" applyAlignment="1">
      <alignment horizontal="left" vertical="top" wrapText="1"/>
    </xf>
    <xf numFmtId="0" fontId="11" fillId="0" borderId="20" xfId="6" applyAlignment="1" applyProtection="1">
      <alignment wrapText="1"/>
    </xf>
    <xf numFmtId="0" fontId="11" fillId="0" borderId="20" xfId="6" applyAlignment="1" applyProtection="1">
      <alignment horizontal="center" wrapText="1"/>
    </xf>
    <xf numFmtId="0" fontId="5" fillId="0" borderId="0" xfId="2" applyAlignment="1" applyProtection="1">
      <alignment vertical="center" wrapText="1"/>
    </xf>
    <xf numFmtId="0" fontId="12" fillId="0" borderId="0" xfId="5" applyFont="1" applyBorder="1" applyAlignment="1" applyProtection="1">
      <alignment horizontal="left" vertical="top"/>
      <protection locked="0"/>
    </xf>
    <xf numFmtId="0" fontId="12" fillId="0" borderId="16" xfId="5" applyFont="1" applyBorder="1" applyAlignment="1" applyProtection="1">
      <alignment vertical="top"/>
      <protection locked="0" hidden="1"/>
    </xf>
    <xf numFmtId="0" fontId="12" fillId="0" borderId="19" xfId="5" applyFont="1" applyBorder="1" applyAlignment="1" applyProtection="1">
      <alignment vertical="top"/>
      <protection locked="0" hidden="1"/>
    </xf>
    <xf numFmtId="0" fontId="1" fillId="0" borderId="0" xfId="0" applyFont="1" applyAlignment="1">
      <alignment horizontal="left" vertical="top"/>
    </xf>
    <xf numFmtId="0" fontId="1" fillId="0" borderId="26" xfId="0" applyFont="1" applyBorder="1" applyAlignment="1">
      <alignment horizontal="left" vertical="top"/>
    </xf>
    <xf numFmtId="0" fontId="0" fillId="0" borderId="0" xfId="0" applyBorder="1" applyAlignment="1" applyProtection="1">
      <alignment horizontal="center" vertical="top"/>
    </xf>
    <xf numFmtId="0" fontId="0" fillId="0" borderId="16" xfId="0" applyFont="1" applyBorder="1" applyAlignment="1">
      <alignment horizontal="left" vertical="top"/>
    </xf>
    <xf numFmtId="49" fontId="8" fillId="2" borderId="13" xfId="3" applyNumberFormat="1" applyFont="1" applyBorder="1" applyAlignment="1" applyProtection="1">
      <alignment horizontal="left" vertical="top" wrapText="1"/>
      <protection locked="0"/>
    </xf>
    <xf numFmtId="49" fontId="8" fillId="2" borderId="13" xfId="3" applyNumberFormat="1" applyFont="1" applyBorder="1" applyAlignment="1" applyProtection="1">
      <alignment horizontal="left" vertical="top"/>
      <protection locked="0"/>
    </xf>
    <xf numFmtId="0" fontId="1" fillId="0" borderId="0" xfId="0" applyFont="1" applyBorder="1" applyAlignment="1" applyProtection="1">
      <alignment horizontal="left" vertical="top"/>
    </xf>
    <xf numFmtId="0" fontId="0" fillId="0" borderId="14" xfId="0" applyFont="1" applyBorder="1" applyAlignment="1">
      <alignment horizontal="left" vertical="top"/>
    </xf>
    <xf numFmtId="0" fontId="0" fillId="0" borderId="0" xfId="0" applyFont="1" applyBorder="1" applyAlignment="1">
      <alignment horizontal="left" vertical="top"/>
    </xf>
    <xf numFmtId="0" fontId="8" fillId="2" borderId="13" xfId="3" applyFont="1" applyBorder="1" applyAlignment="1" applyProtection="1">
      <alignment horizontal="left" vertical="top"/>
      <protection locked="0"/>
    </xf>
    <xf numFmtId="0" fontId="8" fillId="2" borderId="13" xfId="3" applyFont="1" applyBorder="1" applyAlignment="1" applyProtection="1">
      <alignment horizontal="left" vertical="top" wrapText="1"/>
      <protection locked="0"/>
    </xf>
    <xf numFmtId="49" fontId="8" fillId="2" borderId="27" xfId="3" applyNumberFormat="1" applyFont="1" applyBorder="1" applyAlignment="1" applyProtection="1">
      <alignment horizontal="left" vertical="top"/>
      <protection locked="0"/>
    </xf>
    <xf numFmtId="0" fontId="7" fillId="3" borderId="17" xfId="4" applyFont="1" applyBorder="1" applyAlignment="1" applyProtection="1">
      <alignment horizontal="left" vertical="top"/>
    </xf>
    <xf numFmtId="0" fontId="7" fillId="3" borderId="26" xfId="4" applyFont="1" applyBorder="1" applyAlignment="1" applyProtection="1">
      <alignment horizontal="left" vertical="top"/>
    </xf>
    <xf numFmtId="0" fontId="0" fillId="0" borderId="0" xfId="0" applyNumberFormat="1" applyBorder="1" applyAlignment="1" applyProtection="1">
      <alignment horizontal="left" vertical="top" wrapText="1"/>
    </xf>
    <xf numFmtId="0" fontId="7" fillId="3" borderId="0" xfId="4" applyFont="1" applyBorder="1" applyAlignment="1">
      <alignment horizontal="left" vertical="top"/>
    </xf>
    <xf numFmtId="0" fontId="12" fillId="0" borderId="0" xfId="5" applyFont="1" applyAlignment="1" applyProtection="1">
      <alignment vertical="top"/>
      <protection locked="0" hidden="1"/>
    </xf>
    <xf numFmtId="0" fontId="1" fillId="0" borderId="16" xfId="0" applyFont="1" applyBorder="1" applyAlignment="1">
      <alignment horizontal="left" vertical="top"/>
    </xf>
    <xf numFmtId="0" fontId="5" fillId="0" borderId="0" xfId="2" applyAlignment="1">
      <alignment horizontal="left" vertical="top"/>
    </xf>
    <xf numFmtId="0" fontId="1" fillId="0" borderId="15" xfId="0" applyFont="1" applyBorder="1" applyAlignment="1">
      <alignment horizontal="left"/>
    </xf>
    <xf numFmtId="0" fontId="1" fillId="0" borderId="16" xfId="0" applyFont="1" applyBorder="1" applyAlignment="1">
      <alignment horizontal="left"/>
    </xf>
    <xf numFmtId="0" fontId="0" fillId="0" borderId="17" xfId="0" applyBorder="1" applyAlignment="1">
      <alignment horizontal="center"/>
    </xf>
    <xf numFmtId="0" fontId="0" fillId="0" borderId="0" xfId="0" applyBorder="1" applyAlignment="1">
      <alignment horizontal="center"/>
    </xf>
    <xf numFmtId="0" fontId="0" fillId="0" borderId="18" xfId="0" applyBorder="1" applyAlignment="1">
      <alignment horizontal="center"/>
    </xf>
    <xf numFmtId="0" fontId="0" fillId="0" borderId="14" xfId="0" applyBorder="1" applyAlignment="1">
      <alignment horizontal="center"/>
    </xf>
    <xf numFmtId="49" fontId="8" fillId="2" borderId="21" xfId="3" applyNumberFormat="1" applyFont="1" applyBorder="1" applyAlignment="1" applyProtection="1">
      <alignment horizontal="left" vertical="top" wrapText="1"/>
      <protection locked="0"/>
    </xf>
    <xf numFmtId="49" fontId="8" fillId="2" borderId="22" xfId="3" applyNumberFormat="1" applyFont="1" applyBorder="1" applyAlignment="1" applyProtection="1">
      <alignment horizontal="left" vertical="top" wrapText="1"/>
      <protection locked="0"/>
    </xf>
    <xf numFmtId="0" fontId="1" fillId="0" borderId="0" xfId="0" applyFont="1" applyBorder="1" applyAlignment="1">
      <alignment horizontal="left" vertical="top"/>
    </xf>
    <xf numFmtId="0" fontId="0" fillId="0" borderId="0" xfId="0" applyAlignment="1">
      <alignment horizontal="left" vertical="top"/>
    </xf>
    <xf numFmtId="0" fontId="0" fillId="0" borderId="0" xfId="0" applyFont="1" applyAlignment="1">
      <alignment horizontal="left" vertical="top"/>
    </xf>
    <xf numFmtId="0" fontId="0" fillId="0" borderId="16" xfId="0" applyBorder="1"/>
    <xf numFmtId="0" fontId="11" fillId="0" borderId="20" xfId="6" applyAlignment="1" applyProtection="1">
      <alignment horizontal="center" vertical="center" wrapText="1"/>
    </xf>
    <xf numFmtId="0" fontId="11" fillId="0" borderId="0" xfId="6" applyBorder="1" applyAlignment="1" applyProtection="1">
      <alignment horizontal="center" vertical="center" wrapText="1"/>
    </xf>
  </cellXfs>
  <cellStyles count="7">
    <cellStyle name="20% - 2. jelölőszín" xfId="4" builtinId="34"/>
    <cellStyle name="Cím" xfId="2" builtinId="15"/>
    <cellStyle name="Címsor 3" xfId="6" builtinId="18"/>
    <cellStyle name="Hivatkozás" xfId="5" builtinId="8"/>
    <cellStyle name="Kimenet" xfId="3" builtinId="21"/>
    <cellStyle name="Magyarázó szöveg" xfId="1" builtinId="53"/>
    <cellStyle name="Normál" xfId="0" builtinId="0"/>
  </cellStyles>
  <dxfs count="44">
    <dxf>
      <protection locked="0" hidden="0"/>
    </dxf>
    <dxf>
      <protection locked="0" hidden="0"/>
    </dxf>
    <dxf>
      <protection locked="0" hidden="0"/>
    </dxf>
    <dxf>
      <numFmt numFmtId="30" formatCode="@"/>
      <protection locked="0" hidden="0"/>
    </dxf>
    <dxf>
      <protection locked="1" hidden="0"/>
    </dxf>
    <dxf>
      <protection locked="1" hidden="0"/>
    </dxf>
    <dxf>
      <fill>
        <patternFill>
          <bgColor theme="5" tint="0.79998168889431442"/>
        </patternFill>
      </fill>
    </dxf>
    <dxf>
      <fill>
        <patternFill>
          <bgColor theme="5" tint="0.79998168889431442"/>
        </patternFill>
      </fill>
    </dxf>
    <dxf>
      <font>
        <color rgb="FF9C0006"/>
      </font>
      <fill>
        <patternFill>
          <bgColor rgb="FFFFC7CE"/>
        </patternFill>
      </fill>
    </dxf>
    <dxf>
      <protection locked="0" hidden="0"/>
    </dxf>
    <dxf>
      <protection locked="0" hidden="0"/>
    </dxf>
    <dxf>
      <protection locked="0" hidden="0"/>
    </dxf>
    <dxf>
      <protection locked="0" hidden="0"/>
    </dxf>
    <dxf>
      <numFmt numFmtId="1" formatCode="0"/>
      <protection locked="0" hidden="0"/>
    </dxf>
    <dxf>
      <numFmt numFmtId="30" formatCode="@"/>
      <protection locked="0" hidden="0"/>
    </dxf>
    <dxf>
      <protection locked="1" hidden="0"/>
    </dxf>
    <dxf>
      <protection locked="1" hidden="0"/>
    </dxf>
    <dxf>
      <fill>
        <patternFill>
          <bgColor theme="5" tint="0.79998168889431442"/>
        </patternFill>
      </fill>
    </dxf>
    <dxf>
      <fill>
        <patternFill>
          <bgColor theme="5" tint="0.79998168889431442"/>
        </patternFill>
      </fill>
    </dxf>
    <dxf>
      <font>
        <color rgb="FF9C0006"/>
      </font>
      <fill>
        <patternFill>
          <bgColor rgb="FFFFC7CE"/>
        </patternFill>
      </fill>
    </dxf>
    <dxf>
      <numFmt numFmtId="30" formatCode="@"/>
      <protection locked="0" hidden="0"/>
    </dxf>
    <dxf>
      <font>
        <color rgb="FF9C0006"/>
      </font>
      <fill>
        <patternFill>
          <bgColor rgb="FFFFC7CE"/>
        </patternFill>
      </fill>
    </dxf>
    <dxf>
      <numFmt numFmtId="0" formatCode="General"/>
      <alignment horizontal="left" vertical="top" textRotation="0" indent="0" justifyLastLine="0" shrinkToFit="0" readingOrder="0"/>
      <protection locked="1" hidden="0"/>
    </dxf>
    <dxf>
      <numFmt numFmtId="0" formatCode="General"/>
      <alignment horizontal="left" vertical="top" textRotation="0" indent="0" justifyLastLine="0" shrinkToFit="0" readingOrder="0"/>
      <protection locked="1" hidden="0"/>
    </dxf>
    <dxf>
      <numFmt numFmtId="0" formatCode="General"/>
      <alignment horizontal="left" vertical="top" textRotation="0" indent="0" justifyLastLine="0" shrinkToFit="0" readingOrder="0"/>
      <protection locked="1" hidden="0"/>
    </dxf>
    <dxf>
      <fill>
        <patternFill patternType="solid">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0"/>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00000000}" name="keywords" displayName="keywords" ref="B9:B14" totalsRowShown="0" headerRowDxfId="24" dataDxfId="23">
  <tableColumns count="1">
    <tableColumn id="1" xr3:uid="{00000000-0010-0000-0000-000001000000}" name="xs:keyword" dataDxfId="22">
      <calculatedColumnFormula>IF(TRIM(D10)="","",D10)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1000000}" name="purposes" displayName="purposes" ref="A2:A45" totalsRowShown="0">
  <autoFilter ref="A2:A45" xr:uid="{00000000-0009-0000-0100-000005000000}"/>
  <tableColumns count="1">
    <tableColumn id="2" xr3:uid="{00000000-0010-0000-0100-000002000000}" name="Purpose" dataDxfId="20"/>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02000000}" name="expected_severities" displayName="expected_severities" ref="A3:F42" totalsRowShown="0" headerRowDxfId="16" dataDxfId="15">
  <tableColumns count="6">
    <tableColumn id="6" xr3:uid="{00000000-0010-0000-0200-000006000000}" name="xs:species" dataDxfId="14"/>
    <tableColumn id="2" xr3:uid="{00000000-0010-0000-0200-000002000000}" name="xs:nonRecovery" dataDxfId="13"/>
    <tableColumn id="3" xr3:uid="{00000000-0010-0000-0200-000003000000}" name="xs:mild" dataDxfId="12"/>
    <tableColumn id="4" xr3:uid="{00000000-0010-0000-0200-000004000000}" name="xs:moderate" dataDxfId="11"/>
    <tableColumn id="5" xr3:uid="{00000000-0010-0000-0200-000005000000}" name="xs:severe" dataDxfId="10"/>
    <tableColumn id="10" xr3:uid="{00000000-0010-0000-0200-00000A000000}" name="xs:custom" dataDxfId="9"/>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03000000}" name="fate_of_animals" displayName="fate_of_animals" ref="A3:D42" totalsRowShown="0" headerRowDxfId="5" dataDxfId="4">
  <tableColumns count="4">
    <tableColumn id="5" xr3:uid="{00000000-0010-0000-0300-000005000000}" name="xs:species" dataDxfId="3"/>
    <tableColumn id="2" xr3:uid="{00000000-0010-0000-0300-000002000000}" name="xs:reused" dataDxfId="2"/>
    <tableColumn id="3" xr3:uid="{00000000-0010-0000-0300-000003000000}" name="xs:returned" dataDxfId="1"/>
    <tableColumn id="4" xr3:uid="{00000000-0010-0000-0300-000004000000}" name="xs:rehomed"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I60"/>
  <sheetViews>
    <sheetView tabSelected="1" topLeftCell="C1" zoomScale="85" zoomScaleNormal="85" workbookViewId="0">
      <selection activeCell="D3" sqref="D3"/>
    </sheetView>
  </sheetViews>
  <sheetFormatPr defaultColWidth="9" defaultRowHeight="15" x14ac:dyDescent="0.25"/>
  <cols>
    <col min="1" max="1" width="13.140625" style="3" hidden="1" customWidth="1"/>
    <col min="2" max="2" width="16.28515625" style="4" hidden="1" customWidth="1"/>
    <col min="3" max="3" width="49.28515625" style="11" customWidth="1"/>
    <col min="4" max="4" width="12" style="14" customWidth="1"/>
    <col min="5" max="5" width="29.7109375" style="12" customWidth="1"/>
    <col min="6" max="6" width="15.140625" style="2" customWidth="1"/>
    <col min="7" max="7" width="2.140625" style="10" customWidth="1"/>
    <col min="8" max="8" width="55.140625" style="47" customWidth="1"/>
    <col min="9" max="9" width="75.28515625" style="30" customWidth="1"/>
    <col min="10" max="16384" width="9" style="2"/>
  </cols>
  <sheetData>
    <row r="1" spans="1:9" ht="23.25" x14ac:dyDescent="0.25">
      <c r="A1" s="3" t="s">
        <v>7</v>
      </c>
      <c r="B1" s="4" t="s">
        <v>7</v>
      </c>
      <c r="C1" s="132" t="str">
        <f>UPPER(NTS_title)</f>
        <v>NEM SZAKMAI PROJEKT-ÖSSZEFOGLALÓ</v>
      </c>
      <c r="D1" s="132"/>
      <c r="E1" s="132"/>
      <c r="F1" s="132"/>
      <c r="G1" s="32" t="s">
        <v>6</v>
      </c>
      <c r="H1" s="29"/>
    </row>
    <row r="2" spans="1:9" ht="16.149999999999999" customHeight="1" x14ac:dyDescent="0.25">
      <c r="A2" s="5" t="s">
        <v>152</v>
      </c>
      <c r="B2" s="7" t="str">
        <f>IF(TRIM(D2)="","",UPPER(D2))</f>
        <v/>
      </c>
      <c r="C2" s="11" t="str">
        <f>country_label</f>
        <v>Ország</v>
      </c>
      <c r="D2" s="17"/>
      <c r="E2" s="135"/>
      <c r="F2" s="136"/>
      <c r="G2" s="74" t="s">
        <v>550</v>
      </c>
      <c r="H2" s="29"/>
      <c r="I2" s="30" t="str">
        <f>compulsory_field_tinstr&amp;" "</f>
        <v xml:space="preserve">Kötelezően kitöltendő! </v>
      </c>
    </row>
    <row r="3" spans="1:9" ht="16.149999999999999" customHeight="1" x14ac:dyDescent="0.25">
      <c r="A3" s="5" t="s">
        <v>153</v>
      </c>
      <c r="B3" s="7" t="str">
        <f>IF(TRIM(D3)="","",LOWER(D3))</f>
        <v>hu</v>
      </c>
      <c r="C3" s="11" t="str">
        <f>language_label</f>
        <v>Nyelv</v>
      </c>
      <c r="D3" s="18" t="s">
        <v>23</v>
      </c>
      <c r="E3" s="135"/>
      <c r="F3" s="136"/>
      <c r="G3" s="74" t="s">
        <v>550</v>
      </c>
      <c r="H3" s="29"/>
      <c r="I3" s="30" t="str">
        <f>compulsory_field_tinstr&amp;" "</f>
        <v xml:space="preserve">Kötelezően kitöltendő! </v>
      </c>
    </row>
    <row r="4" spans="1:9" s="69" customFormat="1" ht="15" customHeight="1" x14ac:dyDescent="0.25">
      <c r="A4" s="5" t="s">
        <v>509</v>
      </c>
      <c r="B4" s="4" t="str">
        <f>IF(TRIM(D4)="","",VALUE(MID(D4,SEARCH("[", D4)+1,SEARCH("]",D4)-SEARCH("[",D4)-1)))</f>
        <v/>
      </c>
      <c r="C4" s="68" t="str">
        <f>euSubmission_label</f>
        <v>Uniós célú benyújtás</v>
      </c>
      <c r="D4" s="67"/>
      <c r="E4" s="137"/>
      <c r="F4" s="138"/>
      <c r="G4" s="74" t="s">
        <v>550</v>
      </c>
      <c r="H4" s="29"/>
      <c r="I4" s="30" t="str">
        <f>compulsory_field_tinstr&amp;" "&amp;" "&amp;not_published_instr&amp;" "&amp;euSubmission_instr</f>
        <v>Kötelezően kitöltendő!  A mezőt nem tesszük közzé. Tüntesse fel, hogy a projekt az irányelv hatálya alá tartozik-e vagy sem.</v>
      </c>
    </row>
    <row r="5" spans="1:9" x14ac:dyDescent="0.25">
      <c r="A5" s="5" t="s">
        <v>154</v>
      </c>
      <c r="B5" s="7" t="str">
        <f>IF(TRIM(D5)="","",D5)</f>
        <v/>
      </c>
      <c r="C5" s="11" t="str">
        <f>projectTitle_label</f>
        <v>A projekt címe</v>
      </c>
      <c r="D5" s="124"/>
      <c r="E5" s="124"/>
      <c r="F5" s="124"/>
      <c r="G5" s="74" t="s">
        <v>550</v>
      </c>
      <c r="I5" s="30" t="str">
        <f>compulsory_field_tinstr&amp;" "&amp;maxLength_500_tinstr</f>
        <v>Kötelezően kitöltendő! Legfeljebb 500 karakter.</v>
      </c>
    </row>
    <row r="6" spans="1:9" s="69" customFormat="1" x14ac:dyDescent="0.25">
      <c r="A6" s="5" t="s">
        <v>538</v>
      </c>
      <c r="B6" s="7" t="str">
        <f>IF(TRIM(D6)="","",D6)</f>
        <v/>
      </c>
      <c r="C6" s="68" t="str">
        <f>ntsId_label</f>
        <v>A nem szakmai projekt-összefoglaló azonosítója</v>
      </c>
      <c r="D6" s="139"/>
      <c r="E6" s="140"/>
      <c r="F6" s="65"/>
      <c r="G6" s="66"/>
      <c r="H6" s="35"/>
      <c r="I6" s="30" t="str">
        <f>ntsId_instr&amp;" "&amp;ntsId_tinstr</f>
        <v>A nem szakmai projekt-összefoglaló egyedi azonosítója az Európai Bizottság központi rendszerében. Csak akkor kell kitölteni, ha olyan nem szakmai projekt-összefoglalót frissítenek, amely már szerepel az Európai Bizottság rendszerében.</v>
      </c>
    </row>
    <row r="7" spans="1:9" ht="31.9" customHeight="1" x14ac:dyDescent="0.25">
      <c r="A7" s="5" t="s">
        <v>511</v>
      </c>
      <c r="B7" s="15" t="str">
        <f>IF(TRIM(D7)="","",D7)</f>
        <v/>
      </c>
      <c r="C7" s="107" t="str">
        <f>ntsNationalId_label</f>
        <v>A nem szakmai projekt-összefoglaló nemzeti azonosítója</v>
      </c>
      <c r="D7" s="119"/>
      <c r="E7" s="119"/>
      <c r="F7" s="119"/>
      <c r="H7" s="35"/>
      <c r="I7" s="30" t="str">
        <f>not_published_instr&amp;" "&amp;ntsNationalId_instr&amp;" "&amp;maxLength_500_tinstr</f>
        <v>A mezőt nem tesszük közzé. A nem szakmai projekt-összefoglaló nemzeti azonosítója. Legfeljebb 500 karakter.</v>
      </c>
    </row>
    <row r="8" spans="1:9" ht="15" customHeight="1" x14ac:dyDescent="0.25">
      <c r="A8" s="5" t="s">
        <v>155</v>
      </c>
      <c r="B8" s="4" t="str">
        <f>IF(TRIM(D8)="","",D8)</f>
        <v/>
      </c>
      <c r="C8" s="11" t="str">
        <f>projectDuration_label</f>
        <v>A projekt időtartama</v>
      </c>
      <c r="D8" s="18"/>
      <c r="E8" s="133" t="str">
        <f>duration_unit_label</f>
        <v>(hónapokban)</v>
      </c>
      <c r="F8" s="134"/>
      <c r="G8" s="74" t="s">
        <v>550</v>
      </c>
      <c r="H8" s="35"/>
      <c r="I8" s="30" t="str">
        <f>compulsory_field_tinstr&amp;" "&amp;projectDuration_instr&amp;" "&amp;projectDuration_tinstr</f>
        <v>Kötelezően kitöltendő! A projekt időtartama hónapokban kifejezve. 1 és 60 közötti egész számnak kell lennie!</v>
      </c>
    </row>
    <row r="9" spans="1:9" x14ac:dyDescent="0.25">
      <c r="A9" s="5" t="s">
        <v>514</v>
      </c>
      <c r="B9" s="4" t="s">
        <v>156</v>
      </c>
      <c r="C9" s="114" t="str">
        <f>keywords_label</f>
        <v>Kulcsszavak</v>
      </c>
      <c r="D9" s="114"/>
      <c r="E9" s="114"/>
      <c r="F9" s="115"/>
      <c r="G9" s="74" t="s">
        <v>550</v>
      </c>
      <c r="I9" s="30" t="str">
        <f>compulsory_field_tinstr&amp;" "&amp;at_least_one_keyword_mssg</f>
        <v>Kötelezően kitöltendő! Írjon be legalább egy kulcsszót!</v>
      </c>
    </row>
    <row r="10" spans="1:9" x14ac:dyDescent="0.25">
      <c r="A10" s="5"/>
      <c r="B10" s="7" t="str">
        <f t="shared" ref="B10:B14" si="0">IF(TRIM(D10)="","",D10)</f>
        <v/>
      </c>
      <c r="C10" s="20" t="str">
        <f>keyword_label &amp; " " &amp; 1</f>
        <v>Kulcsszó 1</v>
      </c>
      <c r="D10" s="124"/>
      <c r="E10" s="124"/>
      <c r="F10" s="124"/>
      <c r="I10" s="30" t="str">
        <f>maxLength_50_tinstr&amp;" "&amp;keyword_tinstr</f>
        <v>Legfeljebb 50 karakter szóközökkel együtt. Több szóból állhat.</v>
      </c>
    </row>
    <row r="11" spans="1:9" x14ac:dyDescent="0.25">
      <c r="A11" s="5"/>
      <c r="B11" s="7" t="str">
        <f t="shared" si="0"/>
        <v/>
      </c>
      <c r="C11" s="20" t="str">
        <f>keyword_label &amp; " " &amp; 2</f>
        <v>Kulcsszó 2</v>
      </c>
      <c r="D11" s="119"/>
      <c r="E11" s="119"/>
      <c r="F11" s="119"/>
      <c r="I11" s="30" t="str">
        <f>maxLength_50_tinstr&amp;" "&amp;keyword_tinstr</f>
        <v>Legfeljebb 50 karakter szóközökkel együtt. Több szóból állhat.</v>
      </c>
    </row>
    <row r="12" spans="1:9" x14ac:dyDescent="0.25">
      <c r="A12" s="5"/>
      <c r="B12" s="7" t="str">
        <f t="shared" si="0"/>
        <v/>
      </c>
      <c r="C12" s="20" t="str">
        <f>keyword_label &amp; " " &amp; 3</f>
        <v>Kulcsszó 3</v>
      </c>
      <c r="D12" s="119"/>
      <c r="E12" s="119"/>
      <c r="F12" s="119"/>
      <c r="I12" s="30" t="str">
        <f>maxLength_50_tinstr&amp;" "&amp;keyword_tinstr</f>
        <v>Legfeljebb 50 karakter szóközökkel együtt. Több szóból állhat.</v>
      </c>
    </row>
    <row r="13" spans="1:9" x14ac:dyDescent="0.25">
      <c r="A13" s="5"/>
      <c r="B13" s="7" t="str">
        <f t="shared" si="0"/>
        <v/>
      </c>
      <c r="C13" s="20" t="str">
        <f>keyword_label &amp; " " &amp; 4</f>
        <v>Kulcsszó 4</v>
      </c>
      <c r="D13" s="125"/>
      <c r="E13" s="125"/>
      <c r="F13" s="125"/>
      <c r="I13" s="30" t="str">
        <f>maxLength_50_tinstr&amp;" "&amp;keyword_tinstr</f>
        <v>Legfeljebb 50 karakter szóközökkel együtt. Több szóból állhat.</v>
      </c>
    </row>
    <row r="14" spans="1:9" x14ac:dyDescent="0.25">
      <c r="A14" s="5"/>
      <c r="B14" s="7" t="str">
        <f t="shared" si="0"/>
        <v/>
      </c>
      <c r="C14" s="20" t="str">
        <f>keyword_label &amp; " " &amp; 5</f>
        <v>Kulcsszó 5</v>
      </c>
      <c r="D14" s="119"/>
      <c r="E14" s="119"/>
      <c r="F14" s="119"/>
      <c r="G14" s="24"/>
      <c r="I14" s="30" t="str">
        <f>maxLength_50_tinstr&amp;" "&amp;keyword_tinstr</f>
        <v>Legfeljebb 50 karakter szóközökkel együtt. Több szóból állhat.</v>
      </c>
    </row>
    <row r="15" spans="1:9" x14ac:dyDescent="0.25">
      <c r="A15" s="5" t="s">
        <v>515</v>
      </c>
      <c r="C15" s="111" t="str" cm="1">
        <f t="array" ref="C15">projectPurposes_label</f>
        <v>A projekt  célja(i)</v>
      </c>
      <c r="D15" s="111"/>
      <c r="E15" s="111"/>
      <c r="F15" s="111"/>
      <c r="G15" s="74" t="s">
        <v>550</v>
      </c>
      <c r="I15" s="30" t="str">
        <f>compulsory_field_tinstr&amp;" "&amp;projectPurposes_tinstr&amp;" "&amp;at_least_one_purpose_mssg</f>
        <v>Kötelezően kitöltendő! Kérjük, töltse ki „A projekt célja” lapot. Válasszon ki legalább egy célt!</v>
      </c>
    </row>
    <row r="16" spans="1:9" x14ac:dyDescent="0.25">
      <c r="A16" s="5"/>
      <c r="C16" s="114" t="str">
        <f>objectives_and_benefits_label</f>
        <v>A projekt célkitűzései és várható előnyei</v>
      </c>
      <c r="D16" s="114"/>
      <c r="E16" s="114"/>
      <c r="F16" s="114"/>
      <c r="G16" s="114"/>
    </row>
    <row r="17" spans="1:9" x14ac:dyDescent="0.25">
      <c r="A17" s="5"/>
      <c r="C17" s="121" t="str">
        <f>projectObjectives_label</f>
        <v>A projekt célkitűzései</v>
      </c>
      <c r="D17" s="121"/>
      <c r="E17" s="121"/>
      <c r="F17" s="121"/>
      <c r="G17" s="74" t="s">
        <v>550</v>
      </c>
    </row>
    <row r="18" spans="1:9" ht="127.5" customHeight="1" x14ac:dyDescent="0.25">
      <c r="A18" s="5" t="s">
        <v>157</v>
      </c>
      <c r="B18" s="15" t="str">
        <f>IF(TRIM(C18)="","",C18)</f>
        <v/>
      </c>
      <c r="C18" s="118"/>
      <c r="D18" s="119"/>
      <c r="E18" s="119"/>
      <c r="F18" s="119"/>
      <c r="H18" s="35" t="str">
        <f>projectObjectives_instr</f>
        <v>Ismertesse a projekt célkitűzéseit (például bizonyos tudományos ismeretek megszerzése, tudományos vagy klinikai szükségletek kielégítése)!</v>
      </c>
      <c r="I18" s="30" t="str">
        <f>compulsory_field_tinstr&amp;" "&amp;maxLength_2500_tinstr</f>
        <v>Kötelezően kitöltendő! Legfeljebb 2500 karakter.</v>
      </c>
    </row>
    <row r="19" spans="1:9" x14ac:dyDescent="0.25">
      <c r="A19" s="5"/>
      <c r="B19" s="7"/>
      <c r="C19" s="121" t="str">
        <f>potentialBenefits_label</f>
        <v>A projektből származó potenciális előnyök</v>
      </c>
      <c r="D19" s="121"/>
      <c r="E19" s="121"/>
      <c r="F19" s="121"/>
      <c r="G19" s="74" t="s">
        <v>550</v>
      </c>
    </row>
    <row r="20" spans="1:9" ht="127.5" customHeight="1" x14ac:dyDescent="0.25">
      <c r="A20" s="5" t="s">
        <v>158</v>
      </c>
      <c r="B20" s="15" t="str">
        <f>IF(TRIM(C20)="","",C20)</f>
        <v/>
      </c>
      <c r="C20" s="118"/>
      <c r="D20" s="119"/>
      <c r="E20" s="119"/>
      <c r="F20" s="119"/>
      <c r="H20" s="35" t="str">
        <f>potentialBenefits_instr</f>
        <v>Milyen potenciális előnyök származhatnak a projektből? Ismertesse, hogy a projekt hogyan járulhat hozzá a tudomány fejlődéséhez, illetve miért lehet hasznos az emberek, az állatok és a környezet szempontjából! Adott esetben különbséget kell tenni a rövid távú (a projekt időtartama alatt jelentkező) és a hosszú távú (a projekt befejezését követően jelentkező) előnyök között.</v>
      </c>
      <c r="I20" s="30" t="str">
        <f>compulsory_field_tinstr&amp;" "&amp;maxLength_2500_tinstr</f>
        <v>Kötelezően kitöltendő! Legfeljebb 2500 karakter.</v>
      </c>
    </row>
    <row r="21" spans="1:9" x14ac:dyDescent="0.25">
      <c r="A21" s="5"/>
      <c r="B21" s="7"/>
      <c r="C21" s="141" t="str" cm="1">
        <f t="array" ref="C21">predicted_harms_label</f>
        <v>Várható ártalmak</v>
      </c>
      <c r="D21" s="141"/>
      <c r="E21" s="141"/>
      <c r="F21" s="141"/>
      <c r="G21" s="141"/>
    </row>
    <row r="22" spans="1:9" x14ac:dyDescent="0.25">
      <c r="A22" s="5"/>
      <c r="B22" s="7"/>
      <c r="C22" s="122" t="str">
        <f>procedures_label</f>
        <v>Milyen eljárásoknak vetik alá az állatokat?</v>
      </c>
      <c r="D22" s="122"/>
      <c r="E22" s="122"/>
      <c r="F22" s="122"/>
      <c r="G22" s="74" t="s">
        <v>550</v>
      </c>
    </row>
    <row r="23" spans="1:9" ht="127.5" customHeight="1" x14ac:dyDescent="0.25">
      <c r="A23" s="5" t="s">
        <v>159</v>
      </c>
      <c r="B23" s="15" t="str">
        <f>IF(TRIM(C23)="","",C23)</f>
        <v/>
      </c>
      <c r="C23" s="118"/>
      <c r="D23" s="119"/>
      <c r="E23" s="119"/>
      <c r="F23" s="119"/>
      <c r="H23" s="35" t="str">
        <f>procedures_instr</f>
        <v>Milyen eljárásoknak vetik alá az állatokat (pl. injekciók, sebészeti beavatkozások)? Adja meg ezen eljárások számát és időtartamát!</v>
      </c>
      <c r="I23" s="30" t="str">
        <f>compulsory_field_tinstr&amp;" "&amp;maxLength_2500_tinstr</f>
        <v>Kötelezően kitöltendő! Legfeljebb 2500 karakter.</v>
      </c>
    </row>
    <row r="24" spans="1:9" x14ac:dyDescent="0.25">
      <c r="A24" s="5"/>
      <c r="B24" s="7"/>
      <c r="C24" s="117" t="str" cm="1">
        <f t="array" ref="C24">expectedImpacts_label</f>
        <v>Az állatokra gyakorolt várható hatások/káros hatások</v>
      </c>
      <c r="D24" s="117"/>
      <c r="E24" s="117"/>
      <c r="F24" s="117"/>
      <c r="G24" s="74" t="s">
        <v>550</v>
      </c>
    </row>
    <row r="25" spans="1:9" ht="127.5" customHeight="1" x14ac:dyDescent="0.25">
      <c r="A25" s="5" t="s">
        <v>160</v>
      </c>
      <c r="B25" s="15" t="str">
        <f>IF(TRIM(C25)="","",C25)</f>
        <v/>
      </c>
      <c r="C25" s="118"/>
      <c r="D25" s="119"/>
      <c r="E25" s="119"/>
      <c r="F25" s="119"/>
      <c r="H25" s="35" t="str">
        <f>expectedImpacts_instr</f>
        <v>Melyek az állatokra gyakorolt várható hatások/káros hatások, például fájdalom, súlyveszteség, inaktivitás/csökkent mozgásképesség, stressz, rendellenes viselkedés, és mekkora e hatások időtartama?</v>
      </c>
      <c r="I25" s="30" t="str">
        <f>compulsory_field_tinstr&amp;" "&amp;maxLength_2500_tinstr</f>
        <v>Kötelezően kitöltendő! Legfeljebb 2500 karakter.</v>
      </c>
    </row>
    <row r="26" spans="1:9" ht="65.650000000000006" customHeight="1" x14ac:dyDescent="0.25">
      <c r="A26" s="5" t="s">
        <v>516</v>
      </c>
      <c r="C26" s="112" t="str">
        <f>expectedHarms_label</f>
        <v>Várható ártalmak</v>
      </c>
      <c r="D26" s="112"/>
      <c r="E26" s="112"/>
      <c r="F26" s="113"/>
      <c r="G26" s="74" t="s">
        <v>550</v>
      </c>
      <c r="H26" s="35" t="str">
        <f>expectedHarms_instr</f>
        <v>Milyen fajokat és mennyi állatot fognak várhatóan használni? Mik a várható súlyossági kategóriák és hány állat esik egy-egy kategóriába (fajonként)?</v>
      </c>
      <c r="I26" s="30" t="str">
        <f>compulsory_field_tinstr&amp;" "&amp;expectedHarms_tinstr</f>
        <v>Kötelezően kitöltendő! Kérjük, töltse ki a „Várható ártalmak” lapot. Töltsön ki legalább egy sort!</v>
      </c>
    </row>
    <row r="27" spans="1:9" x14ac:dyDescent="0.25">
      <c r="A27" s="5" t="s">
        <v>517</v>
      </c>
      <c r="C27" s="130" t="str">
        <f>fateList_label</f>
        <v>Az életben maradt állatok sorsa</v>
      </c>
      <c r="D27" s="130"/>
      <c r="E27" s="130"/>
      <c r="F27" s="130"/>
      <c r="G27" s="24"/>
      <c r="H27" s="35" t="str">
        <f>fateList_instr</f>
        <v>Mi történik az eljárás végén életben maradt állatokkal?</v>
      </c>
      <c r="I27" s="30" t="str">
        <f>fateList_tinstr</f>
        <v xml:space="preserve">Kérjük, adott esetben töltse ki „Az életben maradt állatok sorsa” lapot. </v>
      </c>
    </row>
    <row r="28" spans="1:9" x14ac:dyDescent="0.25">
      <c r="C28" s="142" t="str">
        <f>fateReasons_label</f>
        <v>Kérjük, indokolja meg az állatok tervezett sorsát az eljárás után!</v>
      </c>
      <c r="D28" s="142"/>
      <c r="E28" s="142"/>
      <c r="F28" s="142"/>
      <c r="G28" s="74" t="s">
        <v>550</v>
      </c>
    </row>
    <row r="29" spans="1:9" ht="127.5" customHeight="1" x14ac:dyDescent="0.25">
      <c r="A29" s="5" t="s">
        <v>161</v>
      </c>
      <c r="B29" s="15" t="str">
        <f>IF(TRIM(C29)="","",C29)</f>
        <v/>
      </c>
      <c r="C29" s="118"/>
      <c r="D29" s="119"/>
      <c r="E29" s="119"/>
      <c r="F29" s="119"/>
      <c r="H29" s="35" t="str">
        <f>fateReasons_instr</f>
        <v>Kérjük, indokolja meg az állatok tervezett sorsát az eljárás után!</v>
      </c>
      <c r="I29" s="30" t="str">
        <f>compulsory_field_tinstr&amp;" "&amp;maxLength_2500_tinstr</f>
        <v>Kötelezően kitöltendő! Legfeljebb 2500 karakter.</v>
      </c>
    </row>
    <row r="30" spans="1:9" x14ac:dyDescent="0.25">
      <c r="A30" s="5"/>
      <c r="B30" s="7"/>
      <c r="C30" s="141" t="str">
        <f>application_of_the_three_rs_label</f>
        <v>A helyettesítés, a csökkentés és a tökéletesítés (3R) alkalmazása</v>
      </c>
      <c r="D30" s="141"/>
      <c r="E30" s="141"/>
      <c r="F30" s="141"/>
      <c r="G30" s="141"/>
    </row>
    <row r="31" spans="1:9" x14ac:dyDescent="0.25">
      <c r="A31" s="5"/>
      <c r="B31" s="7"/>
      <c r="C31" s="141" t="str">
        <f>replacement_label</f>
        <v>1. Helyettesítés</v>
      </c>
      <c r="D31" s="141"/>
      <c r="E31" s="141"/>
      <c r="F31" s="141"/>
      <c r="G31" s="74" t="s">
        <v>550</v>
      </c>
    </row>
    <row r="32" spans="1:9" ht="127.5" customHeight="1" x14ac:dyDescent="0.25">
      <c r="A32" s="5" t="s">
        <v>162</v>
      </c>
      <c r="B32" s="15" t="str">
        <f>IF(TRIM(C32)="","",C32)</f>
        <v/>
      </c>
      <c r="C32" s="118"/>
      <c r="D32" s="119"/>
      <c r="E32" s="119"/>
      <c r="F32" s="119"/>
      <c r="H32" s="35" t="str">
        <f>replacement_instr</f>
        <v>Az adott területen milyen, állatok felhasználását nem igénylő alternatívák állnak rendelkezésre, és miért nem használhatók e projekt céljaira?</v>
      </c>
      <c r="I32" s="30" t="str">
        <f>compulsory_field_tinstr&amp;" "&amp;maxLength_2500_tinstr</f>
        <v>Kötelezően kitöltendő! Legfeljebb 2500 karakter.</v>
      </c>
    </row>
    <row r="33" spans="1:9" x14ac:dyDescent="0.25">
      <c r="A33" s="5"/>
      <c r="B33" s="7"/>
      <c r="C33" s="131" t="str">
        <f>reduction_label</f>
        <v>2. Csökkentés</v>
      </c>
      <c r="D33" s="131"/>
      <c r="E33" s="131"/>
      <c r="F33" s="131"/>
      <c r="G33" s="74" t="s">
        <v>550</v>
      </c>
    </row>
    <row r="34" spans="1:9" ht="150.75" customHeight="1" x14ac:dyDescent="0.25">
      <c r="A34" s="5" t="s">
        <v>163</v>
      </c>
      <c r="B34" s="15" t="str">
        <f>IF(TRIM(C34)="","",C34)</f>
        <v/>
      </c>
      <c r="C34" s="118"/>
      <c r="D34" s="119"/>
      <c r="E34" s="119"/>
      <c r="F34" s="119"/>
      <c r="H34" s="35" t="str">
        <f>reduction_instr</f>
        <v>Fejtse ki, hogy a projektben használandó állatok számát hogyan határozták meg! Ismertesse a használandó állatok számának csökkentése érdekében tett lépéseket és a vizsgálatok megtervezéséhez használt elveket! Adott esetben írja le, hogy a projekt során a tudományos célkitűzésekkel összhangban milyen gyakorlatokat alkalmaznak a használt állatok számának minimalizálására! Például kísérleti tanulmányok alkalmazása, számítógépes modellezés, a szövetek megosztása és ismételt felhasználása.</v>
      </c>
      <c r="I34" s="30" t="str">
        <f>compulsory_field_tinstr&amp;" "&amp;maxLength_2500_tinstr</f>
        <v>Kötelezően kitöltendő! Legfeljebb 2500 karakter.</v>
      </c>
    </row>
    <row r="35" spans="1:9" x14ac:dyDescent="0.25">
      <c r="A35" s="5"/>
      <c r="B35" s="7"/>
      <c r="C35" s="131" t="str">
        <f>refinement_label</f>
        <v>3. Tökéletesítés</v>
      </c>
      <c r="D35" s="131"/>
      <c r="E35" s="131"/>
      <c r="F35" s="131"/>
      <c r="G35" s="74" t="s">
        <v>550</v>
      </c>
    </row>
    <row r="36" spans="1:9" ht="127.5" customHeight="1" x14ac:dyDescent="0.25">
      <c r="A36" s="5" t="s">
        <v>164</v>
      </c>
      <c r="B36" s="15" t="str">
        <f>IF(TRIM(C36)="","",C36)</f>
        <v/>
      </c>
      <c r="C36" s="118"/>
      <c r="D36" s="119"/>
      <c r="E36" s="119"/>
      <c r="F36" s="119"/>
      <c r="H36" s="35" t="str">
        <f>refinement_instr</f>
        <v>Ismertesse az állatok kíméletét (károsításának minimalizálását) szolgáló konkrét intézkedéseket (pl. fokozott ellenőrzés, műtét utáni ellátás, fájdalomcsillapítás, az állatok tanítása)! Írja le azokat a mechanizmusokat, amelyek lehetővé teszik a projekt időtartama alatt elérhetővé váló legújabb tökéletesítési technikák alkalmazását!</v>
      </c>
      <c r="I36" s="30" t="str">
        <f>compulsory_field_tinstr&amp;" "&amp;maxLength_2500_tinstr</f>
        <v>Kötelezően kitöltendő! Legfeljebb 2500 karakter.</v>
      </c>
    </row>
    <row r="37" spans="1:9" x14ac:dyDescent="0.25">
      <c r="A37" s="5"/>
      <c r="B37" s="7"/>
      <c r="C37" s="117" t="str">
        <f>speciesChoiceExplanation_label</f>
        <v>Indokolja a faj és a releváns életszakaszok kiválasztását!</v>
      </c>
      <c r="D37" s="117"/>
      <c r="E37" s="117"/>
      <c r="F37" s="117"/>
      <c r="G37" s="74" t="s">
        <v>550</v>
      </c>
    </row>
    <row r="38" spans="1:9" ht="127.5" customHeight="1" x14ac:dyDescent="0.25">
      <c r="A38" s="5" t="s">
        <v>165</v>
      </c>
      <c r="B38" s="15" t="str">
        <f>IF(TRIM(C38)="","",C38)</f>
        <v/>
      </c>
      <c r="C38" s="118"/>
      <c r="D38" s="119"/>
      <c r="E38" s="119"/>
      <c r="F38" s="119"/>
      <c r="H38" s="35"/>
      <c r="I38" s="30" t="str">
        <f>compulsory_field_tinstr&amp;" "&amp;maxLength_2500_tinstr</f>
        <v>Kötelezően kitöltendő! Legfeljebb 2500 karakter.</v>
      </c>
    </row>
    <row r="39" spans="1:9" ht="30" x14ac:dyDescent="0.25">
      <c r="A39" s="5"/>
      <c r="B39" s="7"/>
      <c r="C39" s="120" t="str">
        <f>project_selected_for_ra_label</f>
        <v>A visszamenőleges hatályú értékelésre kiválasztott projekt</v>
      </c>
      <c r="D39" s="120"/>
      <c r="E39" s="120"/>
      <c r="F39" s="120"/>
      <c r="G39" s="22"/>
      <c r="H39" s="35" t="str">
        <f>compulsory_field_for_some_tinstr</f>
        <v>Azokban a tagállamokban alkalmazandó, ahol a szabályozás megköveteli ezen információ megadását.</v>
      </c>
      <c r="I39" s="30" t="str">
        <f>to_be_filled_in_by_authority_mssg</f>
        <v>Az illetékes hatóság tölti ki!</v>
      </c>
    </row>
    <row r="40" spans="1:9" x14ac:dyDescent="0.25">
      <c r="A40" s="5" t="s">
        <v>166</v>
      </c>
      <c r="B40" s="4" t="str">
        <f>IF(TRIM(D40)="","",VALUE(MID(D40,SEARCH("[", D40)+1,SEARCH("]",D40)-SEARCH("[",D40)-1)))</f>
        <v/>
      </c>
      <c r="C40" s="16" t="str">
        <f>raSelected_label</f>
        <v>visszamenőleges hatályú értékelésre kiválasztott projekt?</v>
      </c>
      <c r="D40" s="19"/>
      <c r="E40" s="126" t="str">
        <f>IF((CONCATENATE(B41,B43,B44,B45,B47)&lt;&gt;"")*AND(B40&lt;&gt;1),inconsistent_value_mssg,"")</f>
        <v/>
      </c>
      <c r="F40" s="127"/>
      <c r="G40" s="74" t="str">
        <f t="shared" ref="G40" si="1">selection_for_RA</f>
        <v/>
      </c>
      <c r="H40" s="35"/>
      <c r="I40" s="30" t="str">
        <f>IF(G40="*", compulsory_field_tinstr, "")</f>
        <v/>
      </c>
    </row>
    <row r="41" spans="1:9" x14ac:dyDescent="0.25">
      <c r="A41" s="5" t="s">
        <v>167</v>
      </c>
      <c r="B41" s="26" t="str">
        <f>IF(TRIM(D41)="","",D41)</f>
        <v/>
      </c>
      <c r="C41" s="16" t="str">
        <f>raDeadline_label</f>
        <v>A visszamenőleges hatályú értékelés határideje</v>
      </c>
      <c r="D41" s="41"/>
      <c r="E41" s="116" t="s">
        <v>63</v>
      </c>
      <c r="F41" s="116"/>
      <c r="G41" s="75" t="str">
        <f>IF($B$40=1,"*","")</f>
        <v/>
      </c>
      <c r="H41" s="35"/>
      <c r="I41" s="30" t="str">
        <f>IF($B$40=1,compulsory_field_tinstr&amp;" "&amp;date_format_tinstr,"")</f>
        <v/>
      </c>
    </row>
    <row r="42" spans="1:9" x14ac:dyDescent="0.25">
      <c r="A42" s="5"/>
      <c r="B42" s="26"/>
      <c r="C42" s="143" t="str">
        <f>ra_reasons_label</f>
        <v>A visszamenőleges hatályú értékelés indokai</v>
      </c>
      <c r="D42" s="143"/>
      <c r="E42" s="129"/>
      <c r="F42" s="129"/>
      <c r="G42" s="75" t="str">
        <f>IF($B$40=1,"*","")</f>
        <v/>
      </c>
      <c r="H42" s="35"/>
      <c r="I42" s="30" t="str">
        <f>IF($B$40=1,compulsory_field_tinstr&amp;" "&amp; at_least_one_reason_mssg,"")</f>
        <v/>
      </c>
    </row>
    <row r="43" spans="1:9" x14ac:dyDescent="0.25">
      <c r="A43" s="5" t="s">
        <v>168</v>
      </c>
      <c r="B43" s="6" t="str">
        <f t="shared" ref="B43:B45" si="2">IF(TRIM(F43)="","",VALUE(MID(F43,SEARCH("[", F43)+1,SEARCH("]",F43)-SEARCH("[",F43)-1)))</f>
        <v/>
      </c>
      <c r="C43" s="25"/>
      <c r="D43" s="144" t="str">
        <f>severeProcedure_label</f>
        <v>Súlyos eljárásokat tartalmaz</v>
      </c>
      <c r="E43" s="144"/>
      <c r="F43" s="19"/>
      <c r="G43" s="22"/>
    </row>
    <row r="44" spans="1:9" ht="14.25" customHeight="1" x14ac:dyDescent="0.25">
      <c r="A44" s="5" t="s">
        <v>169</v>
      </c>
      <c r="B44" s="6" t="str">
        <f t="shared" si="2"/>
        <v/>
      </c>
      <c r="C44" s="21"/>
      <c r="D44" s="128" t="str">
        <f>nhpUse_label</f>
        <v>Nem emberi főemlősöket használ</v>
      </c>
      <c r="E44" s="128"/>
      <c r="F44" s="19" t="s">
        <v>6</v>
      </c>
      <c r="G44" s="22"/>
    </row>
    <row r="45" spans="1:9" x14ac:dyDescent="0.25">
      <c r="A45" s="5" t="s">
        <v>170</v>
      </c>
      <c r="B45" s="6" t="str">
        <f t="shared" si="2"/>
        <v/>
      </c>
      <c r="C45" s="28" t="str">
        <f>IF((B47&lt;&gt;"")*AND(B45&lt;&gt;1),inconsistent_value_mssg,"")</f>
        <v/>
      </c>
      <c r="D45" s="128" t="str">
        <f>other_label</f>
        <v>Egyéb ok</v>
      </c>
      <c r="E45" s="128"/>
      <c r="F45" s="19"/>
      <c r="G45" s="22"/>
    </row>
    <row r="46" spans="1:9" s="23" customFormat="1" x14ac:dyDescent="0.25">
      <c r="A46" s="5"/>
      <c r="B46" s="6"/>
      <c r="C46" s="122" t="str">
        <f>otherExplanation_label</f>
        <v>A visszamenőleges hatályú értékelés egyéb okának ismertetése</v>
      </c>
      <c r="D46" s="122"/>
      <c r="E46" s="122"/>
      <c r="F46" s="122"/>
      <c r="G46" s="22"/>
      <c r="H46" s="35"/>
      <c r="I46" s="30"/>
    </row>
    <row r="47" spans="1:9" ht="57.4" customHeight="1" x14ac:dyDescent="0.25">
      <c r="A47" s="5" t="s">
        <v>171</v>
      </c>
      <c r="B47" s="15" t="str">
        <f>IF(TRIM(C47)="","",C47)</f>
        <v/>
      </c>
      <c r="C47" s="124"/>
      <c r="D47" s="124"/>
      <c r="E47" s="124"/>
      <c r="F47" s="124"/>
      <c r="G47" s="75" t="str">
        <f>IF($B$45=1,"*","")</f>
        <v/>
      </c>
      <c r="I47" s="35" t="str">
        <f>IF(B45=1, compulsory_field_tinstr&amp;" "&amp;maxLength_500_tinstr, "")</f>
        <v/>
      </c>
    </row>
    <row r="48" spans="1:9" x14ac:dyDescent="0.25">
      <c r="C48" s="131" t="str">
        <f>additional_fields_title</f>
        <v>További mezők</v>
      </c>
      <c r="D48" s="131"/>
      <c r="E48" s="131"/>
      <c r="F48" s="131"/>
      <c r="I48" s="30" t="str">
        <f>additional_fields_tinstr</f>
        <v>Az, hogy egy adott mező alkalmazható-e vagy sem, a nemzeti szabályoktól függ.</v>
      </c>
    </row>
    <row r="49" spans="1:9" s="42" customFormat="1" ht="31.9" customHeight="1" x14ac:dyDescent="0.25">
      <c r="A49" s="5" t="s">
        <v>518</v>
      </c>
      <c r="B49" s="15" t="str">
        <f>IF(TRIM(D49)="","",D49)</f>
        <v/>
      </c>
      <c r="C49" s="43" t="str">
        <f>field1_label</f>
        <v>1. nemzeti mező</v>
      </c>
      <c r="D49" s="119"/>
      <c r="E49" s="119"/>
      <c r="F49" s="119"/>
      <c r="G49" s="10"/>
      <c r="H49" s="35"/>
      <c r="I49" s="30" t="str">
        <f>not_published_instr&amp;" "&amp;maxLength_2500_tinstr</f>
        <v>A mezőt nem tesszük közzé. Legfeljebb 2500 karakter.</v>
      </c>
    </row>
    <row r="50" spans="1:9" s="42" customFormat="1" ht="31.5" customHeight="1" x14ac:dyDescent="0.25">
      <c r="A50" s="5" t="s">
        <v>519</v>
      </c>
      <c r="B50" s="15" t="str">
        <f t="shared" ref="B50:B51" si="3">IF(TRIM(D50)="","",D50)</f>
        <v/>
      </c>
      <c r="C50" s="43" t="str">
        <f>field2_label</f>
        <v>2. nemzeti mező</v>
      </c>
      <c r="D50" s="119"/>
      <c r="E50" s="119"/>
      <c r="F50" s="119"/>
      <c r="G50" s="10"/>
      <c r="H50" s="35"/>
      <c r="I50" s="30" t="str">
        <f>not_published_instr&amp;" "&amp;maxLength_2500_tinstr</f>
        <v>A mezőt nem tesszük közzé. Legfeljebb 2500 karakter.</v>
      </c>
    </row>
    <row r="51" spans="1:9" s="42" customFormat="1" ht="30.4" customHeight="1" x14ac:dyDescent="0.25">
      <c r="A51" s="5" t="s">
        <v>520</v>
      </c>
      <c r="B51" s="15" t="str">
        <f t="shared" si="3"/>
        <v/>
      </c>
      <c r="C51" s="43" t="str">
        <f>field3_label</f>
        <v>3. nemzeti mező</v>
      </c>
      <c r="D51" s="119"/>
      <c r="E51" s="119"/>
      <c r="F51" s="119"/>
      <c r="G51" s="10"/>
      <c r="H51" s="35"/>
      <c r="I51" s="30" t="str">
        <f>not_published_instr&amp;" "&amp;maxLength_2500_tinstr</f>
        <v>A mezőt nem tesszük közzé. Legfeljebb 2500 karakter.</v>
      </c>
    </row>
    <row r="52" spans="1:9" s="50" customFormat="1" ht="30.4" customHeight="1" x14ac:dyDescent="0.25">
      <c r="A52" s="5" t="s">
        <v>521</v>
      </c>
      <c r="B52" s="15" t="str">
        <f t="shared" ref="B52:B53" si="4">IF(TRIM(D52)="","",D52)</f>
        <v/>
      </c>
      <c r="C52" s="51" t="str">
        <f>field4_label</f>
        <v>4. nemzeti mező</v>
      </c>
      <c r="D52" s="119"/>
      <c r="E52" s="119"/>
      <c r="F52" s="119"/>
      <c r="G52" s="10"/>
      <c r="H52" s="35"/>
      <c r="I52" s="30" t="str">
        <f>not_published_instr&amp;" "&amp;maxLength_2500_tinstr</f>
        <v>A mezőt nem tesszük közzé. Legfeljebb 2500 karakter.</v>
      </c>
    </row>
    <row r="53" spans="1:9" s="50" customFormat="1" ht="30.4" customHeight="1" x14ac:dyDescent="0.25">
      <c r="A53" s="5" t="s">
        <v>522</v>
      </c>
      <c r="B53" s="15" t="str">
        <f t="shared" si="4"/>
        <v/>
      </c>
      <c r="C53" s="51" t="str">
        <f>field5_label</f>
        <v>5. nemzeti mező</v>
      </c>
      <c r="D53" s="119"/>
      <c r="E53" s="119"/>
      <c r="F53" s="119"/>
      <c r="G53" s="10"/>
      <c r="H53" s="35"/>
      <c r="I53" s="30" t="str">
        <f>not_published_instr&amp;" "&amp;maxLength_2500_tinstr</f>
        <v>A mezőt nem tesszük közzé. Legfeljebb 2500 karakter.</v>
      </c>
    </row>
    <row r="54" spans="1:9" s="42" customFormat="1" x14ac:dyDescent="0.25">
      <c r="A54" s="5" t="s">
        <v>523</v>
      </c>
      <c r="B54" s="26" t="str">
        <f>IF(TRIM(D54)="","",D54)</f>
        <v/>
      </c>
      <c r="C54" s="43" t="str">
        <f>projectStartDate_label</f>
        <v>A projekt indulásának időpontja</v>
      </c>
      <c r="D54" s="41"/>
      <c r="E54" s="116" t="s">
        <v>63</v>
      </c>
      <c r="F54" s="116"/>
      <c r="G54" s="22" t="str">
        <f>project_start_end_date</f>
        <v/>
      </c>
      <c r="H54" s="35"/>
      <c r="I54" s="30" t="str">
        <f>not_published_instr&amp;" "&amp;date_format_tinstr</f>
        <v>A mezőt nem tesszük közzé. A formátum a rendszer beállításaitól függően nn-hh-éééé vagy nn/hh/éééé (pl. 27-05-2022 vagy 27/05/2022).</v>
      </c>
    </row>
    <row r="55" spans="1:9" s="42" customFormat="1" x14ac:dyDescent="0.25">
      <c r="A55" s="5" t="s">
        <v>524</v>
      </c>
      <c r="B55" s="26" t="str">
        <f>IF(TRIM(D55)="","",D55)</f>
        <v/>
      </c>
      <c r="C55" s="43" t="str">
        <f>projectEndDate_label</f>
        <v>A projekt végének időpontja</v>
      </c>
      <c r="D55" s="41"/>
      <c r="E55" s="116" t="s">
        <v>63</v>
      </c>
      <c r="F55" s="116"/>
      <c r="G55" s="22" t="str">
        <f>project_start_end_date</f>
        <v/>
      </c>
      <c r="H55" s="35"/>
      <c r="I55" s="30" t="str">
        <f>not_published_instr&amp;" "&amp;date_format_tinstr</f>
        <v>A mezőt nem tesszük közzé. A formátum a rendszer beállításaitól függően nn-hh-éééé vagy nn/hh/éééé (pl. 27-05-2022 vagy 27/05/2022).</v>
      </c>
    </row>
    <row r="56" spans="1:9" s="42" customFormat="1" x14ac:dyDescent="0.25">
      <c r="A56" s="5" t="s">
        <v>525</v>
      </c>
      <c r="B56" s="26" t="str">
        <f>IF(TRIM(D56)="","",D56)</f>
        <v/>
      </c>
      <c r="C56" s="43" t="str">
        <f>projectApprovalDate_label</f>
        <v>A projekt jóváhagyásának időpontja</v>
      </c>
      <c r="D56" s="41"/>
      <c r="E56" s="116" t="s">
        <v>63</v>
      </c>
      <c r="F56" s="116"/>
      <c r="G56" s="22" t="str">
        <f>project_approval_date</f>
        <v/>
      </c>
      <c r="H56" s="35"/>
      <c r="I56" s="30" t="str">
        <f>not_published_instr&amp;" "&amp;to_be_filled_in_by_authority_mssg&amp;" "&amp;date_format_tinstr</f>
        <v>A mezőt nem tesszük közzé. Az illetékes hatóság tölti ki! A formátum a rendszer beállításaitól függően nn-hh-éééé vagy nn/hh/éééé (pl. 27-05-2022 vagy 27/05/2022).</v>
      </c>
    </row>
    <row r="57" spans="1:9" s="42" customFormat="1" x14ac:dyDescent="0.25">
      <c r="A57" s="5" t="s">
        <v>526</v>
      </c>
      <c r="B57" s="7" t="str">
        <f>IF(TRIM(D57)="","",D57)</f>
        <v/>
      </c>
      <c r="C57" s="43" t="str">
        <f>ICD_code_label &amp; " 1"</f>
        <v>BNO-kód 1</v>
      </c>
      <c r="D57" s="73"/>
      <c r="E57" s="116" t="s">
        <v>63</v>
      </c>
      <c r="F57" s="116"/>
      <c r="G57" s="22"/>
      <c r="H57" s="35"/>
      <c r="I57" s="30" t="str">
        <f>not_published_instr&amp;" "&amp;ICD_code_instr&amp;" "&amp;ICD_code_tinstr</f>
        <v>A mezőt nem tesszük közzé. A Betegségek Nemzetközi Osztályozási Rendszerében (BNO) használt kód. 4 karakterből álló pontosságáig.</v>
      </c>
    </row>
    <row r="58" spans="1:9" x14ac:dyDescent="0.25">
      <c r="A58" s="5" t="s">
        <v>527</v>
      </c>
      <c r="B58" s="7" t="str">
        <f t="shared" ref="B58:B60" si="5">IF(TRIM(D58)="","",D58)</f>
        <v/>
      </c>
      <c r="C58" s="70" t="str">
        <f>ICD_code_label &amp; " 2"</f>
        <v>BNO-kód 2</v>
      </c>
      <c r="D58" s="73"/>
      <c r="E58" s="116" t="s">
        <v>63</v>
      </c>
      <c r="F58" s="116"/>
      <c r="G58" s="22"/>
      <c r="H58" s="35"/>
      <c r="I58" s="30" t="str">
        <f>not_published_instr&amp;" "&amp;ICD_code_instr&amp;" "&amp;ICD_code_tinstr</f>
        <v>A mezőt nem tesszük közzé. A Betegségek Nemzetközi Osztályozási Rendszerében (BNO) használt kód. 4 karakterből álló pontosságáig.</v>
      </c>
    </row>
    <row r="59" spans="1:9" x14ac:dyDescent="0.25">
      <c r="A59" s="5" t="s">
        <v>528</v>
      </c>
      <c r="B59" s="7" t="str">
        <f t="shared" si="5"/>
        <v/>
      </c>
      <c r="C59" s="70" t="str">
        <f>ICD_code_label &amp; " 3"</f>
        <v>BNO-kód 3</v>
      </c>
      <c r="D59" s="73"/>
      <c r="E59" s="116" t="s">
        <v>63</v>
      </c>
      <c r="F59" s="116"/>
      <c r="G59" s="22"/>
      <c r="H59" s="35"/>
      <c r="I59" s="30" t="str">
        <f>not_published_instr&amp;" "&amp;ICD_code_instr&amp;" "&amp;ICD_code_tinstr</f>
        <v>A mezőt nem tesszük közzé. A Betegségek Nemzetközi Osztályozási Rendszerében (BNO) használt kód. 4 karakterből álló pontosságáig.</v>
      </c>
    </row>
    <row r="60" spans="1:9" ht="28.9" customHeight="1" x14ac:dyDescent="0.25">
      <c r="A60" s="5" t="s">
        <v>532</v>
      </c>
      <c r="B60" s="15" t="str">
        <f t="shared" si="5"/>
        <v/>
      </c>
      <c r="C60" s="72" t="str">
        <f>ntsPreviousVersionExternalLink_label</f>
        <v>Link a nem szakmai projekt-összefoglalónak – az Európai Bizottság rendszerében nem szereplő – előző verziójához</v>
      </c>
      <c r="D60" s="123"/>
      <c r="E60" s="123"/>
      <c r="F60" s="123"/>
      <c r="H60" s="35"/>
      <c r="I60" s="30" t="str">
        <f>ntsPreviousVersionExternalLink_instr&amp;" "&amp;maxLength_500_tinstr</f>
        <v>Átmeneti időszakban alkalmazandó abban az esetben, ha a nem szakmai projekt-összefoglaló előző verziója még nem szerepel az Európai Bizottság rendszerében. Legfeljebb 500 karakter.</v>
      </c>
    </row>
  </sheetData>
  <sheetProtection algorithmName="SHA-512" hashValue="uDRICOBZCuVnYo1zba7I+lEJCMUj7Q3r9qPhw/PKfmXJtluuqwrFNbJg4N634cYqvA7GIesGIR4ciVvmBpplqg==" saltValue="P7ElXQfm8iQ58E/p0Ibm1g==" spinCount="100000" sheet="1" selectLockedCells="1"/>
  <mergeCells count="59">
    <mergeCell ref="C31:F31"/>
    <mergeCell ref="E54:F54"/>
    <mergeCell ref="D52:F52"/>
    <mergeCell ref="D53:F53"/>
    <mergeCell ref="C24:F24"/>
    <mergeCell ref="D49:F49"/>
    <mergeCell ref="D50:F50"/>
    <mergeCell ref="D51:F51"/>
    <mergeCell ref="C48:F48"/>
    <mergeCell ref="C42:D42"/>
    <mergeCell ref="D43:E43"/>
    <mergeCell ref="D45:E45"/>
    <mergeCell ref="C46:F46"/>
    <mergeCell ref="C47:F47"/>
    <mergeCell ref="C32:F32"/>
    <mergeCell ref="C33:F33"/>
    <mergeCell ref="C21:G21"/>
    <mergeCell ref="C23:F23"/>
    <mergeCell ref="C28:F28"/>
    <mergeCell ref="C29:F29"/>
    <mergeCell ref="C30:G30"/>
    <mergeCell ref="C1:F1"/>
    <mergeCell ref="E8:F8"/>
    <mergeCell ref="D5:F5"/>
    <mergeCell ref="E2:F4"/>
    <mergeCell ref="D6:E6"/>
    <mergeCell ref="D7:F7"/>
    <mergeCell ref="E59:F59"/>
    <mergeCell ref="D60:F60"/>
    <mergeCell ref="D10:F10"/>
    <mergeCell ref="D11:F11"/>
    <mergeCell ref="D12:F12"/>
    <mergeCell ref="D13:F13"/>
    <mergeCell ref="D14:F14"/>
    <mergeCell ref="E40:F40"/>
    <mergeCell ref="E41:F41"/>
    <mergeCell ref="D44:E44"/>
    <mergeCell ref="E42:F42"/>
    <mergeCell ref="C25:F25"/>
    <mergeCell ref="C27:F27"/>
    <mergeCell ref="C16:G16"/>
    <mergeCell ref="C35:F35"/>
    <mergeCell ref="C36:F36"/>
    <mergeCell ref="C15:F15"/>
    <mergeCell ref="C26:F26"/>
    <mergeCell ref="C9:F9"/>
    <mergeCell ref="E57:F57"/>
    <mergeCell ref="E58:F58"/>
    <mergeCell ref="C37:F37"/>
    <mergeCell ref="C34:F34"/>
    <mergeCell ref="C38:F38"/>
    <mergeCell ref="C39:F39"/>
    <mergeCell ref="E55:F55"/>
    <mergeCell ref="E56:F56"/>
    <mergeCell ref="C18:F18"/>
    <mergeCell ref="C17:F17"/>
    <mergeCell ref="C19:F19"/>
    <mergeCell ref="C20:F20"/>
    <mergeCell ref="C22:F22"/>
  </mergeCells>
  <phoneticPr fontId="2" type="noConversion"/>
  <conditionalFormatting sqref="D5:F5 C18 D2:D4 D8">
    <cfRule type="containsBlanks" dxfId="43" priority="43">
      <formula>LEN(TRIM(C2))=0</formula>
    </cfRule>
  </conditionalFormatting>
  <conditionalFormatting sqref="C20">
    <cfRule type="containsBlanks" dxfId="42" priority="24">
      <formula>LEN(TRIM(C20))=0</formula>
    </cfRule>
  </conditionalFormatting>
  <conditionalFormatting sqref="C23">
    <cfRule type="containsBlanks" dxfId="41" priority="23">
      <formula>LEN(TRIM(C23))=0</formula>
    </cfRule>
  </conditionalFormatting>
  <conditionalFormatting sqref="C25">
    <cfRule type="containsBlanks" dxfId="40" priority="22">
      <formula>LEN(TRIM(C25))=0</formula>
    </cfRule>
  </conditionalFormatting>
  <conditionalFormatting sqref="C29">
    <cfRule type="containsBlanks" dxfId="39" priority="21">
      <formula>LEN(TRIM(C29))=0</formula>
    </cfRule>
  </conditionalFormatting>
  <conditionalFormatting sqref="C32">
    <cfRule type="containsBlanks" dxfId="38" priority="20">
      <formula>LEN(TRIM(C32))=0</formula>
    </cfRule>
  </conditionalFormatting>
  <conditionalFormatting sqref="C34">
    <cfRule type="containsBlanks" dxfId="37" priority="19">
      <formula>LEN(TRIM(C34))=0</formula>
    </cfRule>
  </conditionalFormatting>
  <conditionalFormatting sqref="C36">
    <cfRule type="containsBlanks" dxfId="36" priority="18">
      <formula>LEN(TRIM(C36))=0</formula>
    </cfRule>
  </conditionalFormatting>
  <conditionalFormatting sqref="C38">
    <cfRule type="containsBlanks" dxfId="35" priority="17">
      <formula>LEN(TRIM(C38))=0</formula>
    </cfRule>
  </conditionalFormatting>
  <conditionalFormatting sqref="E42">
    <cfRule type="containsBlanks" dxfId="34" priority="16">
      <formula>LEN(TRIM(E42))=0</formula>
    </cfRule>
  </conditionalFormatting>
  <conditionalFormatting sqref="D45:E45">
    <cfRule type="expression" dxfId="33" priority="15">
      <formula>$B$45=1</formula>
    </cfRule>
  </conditionalFormatting>
  <conditionalFormatting sqref="D44:E44">
    <cfRule type="expression" dxfId="32" priority="14">
      <formula>$B$44=1</formula>
    </cfRule>
  </conditionalFormatting>
  <conditionalFormatting sqref="D43:E43">
    <cfRule type="expression" dxfId="31" priority="13">
      <formula>$B$43=1</formula>
    </cfRule>
  </conditionalFormatting>
  <conditionalFormatting sqref="E40:F40">
    <cfRule type="containsBlanks" dxfId="30" priority="12">
      <formula>LEN(TRIM(E40))=0</formula>
    </cfRule>
  </conditionalFormatting>
  <conditionalFormatting sqref="C47:F47">
    <cfRule type="expression" dxfId="29" priority="11">
      <formula>AND(B47="",B45=1)</formula>
    </cfRule>
  </conditionalFormatting>
  <conditionalFormatting sqref="C45">
    <cfRule type="expression" dxfId="28" priority="10">
      <formula>AND(B47&lt;&gt;"",B45&lt;&gt;1)</formula>
    </cfRule>
  </conditionalFormatting>
  <conditionalFormatting sqref="D40">
    <cfRule type="expression" dxfId="27" priority="9">
      <formula>AND($G$40="*",$D$40="")</formula>
    </cfRule>
  </conditionalFormatting>
  <conditionalFormatting sqref="D41">
    <cfRule type="expression" dxfId="26" priority="7">
      <formula>AND($D$41="",$B$40=1)</formula>
    </cfRule>
  </conditionalFormatting>
  <conditionalFormatting sqref="D10:F10">
    <cfRule type="containsBlanks" dxfId="25" priority="1">
      <formula>LEN(TRIM(D10))=0</formula>
    </cfRule>
  </conditionalFormatting>
  <dataValidations xWindow="703" yWindow="1292" count="15">
    <dataValidation type="list" allowBlank="1" showInputMessage="1" showErrorMessage="1" sqref="D3" xr:uid="{00000000-0002-0000-0000-000000000000}">
      <formula1>languages</formula1>
    </dataValidation>
    <dataValidation type="whole" allowBlank="1" showInputMessage="1" showErrorMessage="1" error="Must be a whole number between 1 and 60!" sqref="D8" xr:uid="{00000000-0002-0000-0000-000001000000}">
      <formula1>1</formula1>
      <formula2>60</formula2>
    </dataValidation>
    <dataValidation allowBlank="1" showInputMessage="1" promptTitle="Legend" prompt="M: Mandatory_x000a_NA: Not applicable" sqref="G1" xr:uid="{00000000-0002-0000-0000-000002000000}"/>
    <dataValidation type="list" showInputMessage="1" showErrorMessage="1" sqref="F43:F45" xr:uid="{00000000-0002-0000-0000-000003000000}">
      <formula1>choice_optional</formula1>
    </dataValidation>
    <dataValidation type="list" allowBlank="1" showInputMessage="1" showErrorMessage="1" sqref="D2" xr:uid="{00000000-0002-0000-0000-000004000000}">
      <formula1>countries</formula1>
    </dataValidation>
    <dataValidation type="date" operator="greaterThan" allowBlank="1" showInputMessage="1" showErrorMessage="1" sqref="D41 D54:D56" xr:uid="{00000000-0002-0000-0000-000005000000}">
      <formula1>1</formula1>
    </dataValidation>
    <dataValidation type="textLength" operator="lessThanOrEqual" allowBlank="1" showInputMessage="1" showErrorMessage="1" error="Maximum length is 4 characters!" sqref="D57:D59" xr:uid="{00000000-0002-0000-0000-000006000000}">
      <formula1>4</formula1>
    </dataValidation>
    <dataValidation type="textLength" operator="lessThanOrEqual" allowBlank="1" showInputMessage="1" showErrorMessage="1" error="Maximum length of keyword is 50 characters!" sqref="D10:F14" xr:uid="{00000000-0002-0000-0000-000007000000}">
      <formula1>50</formula1>
    </dataValidation>
    <dataValidation type="textLength" allowBlank="1" showInputMessage="1" showErrorMessage="1" error="Maximum length is 2500 characters!" prompt="Press Alt+Enter for a new line." sqref="C18:F18 C20:F20 C23:F23 C25:F25 C29:F29 C32:F32 C34:F34 C36:F36 C38:F38" xr:uid="{00000000-0002-0000-0000-000008000000}">
      <formula1>1</formula1>
      <formula2>2500</formula2>
    </dataValidation>
    <dataValidation type="list" showInputMessage="1" showErrorMessage="1" sqref="D40" xr:uid="{00000000-0002-0000-0000-000009000000}">
      <formula1>choice_mandatory</formula1>
    </dataValidation>
    <dataValidation type="textLength" operator="lessThanOrEqual" allowBlank="1" showInputMessage="1" showErrorMessage="1" error="Maximum length is 500 characters!" sqref="C47:F47 D7:F7 D60:F60" xr:uid="{00000000-0002-0000-0000-00000A000000}">
      <formula1>500</formula1>
    </dataValidation>
    <dataValidation showInputMessage="1" showErrorMessage="1" sqref="C27:F27 C26" xr:uid="{00000000-0002-0000-0000-00000B000000}"/>
    <dataValidation type="textLength" allowBlank="1" showInputMessage="1" showErrorMessage="1" error="Maximum length of title is 500 characters!" sqref="D5:D6 F5:F6 E5" xr:uid="{00000000-0002-0000-0000-00000C000000}">
      <formula1>1</formula1>
      <formula2>500</formula2>
    </dataValidation>
    <dataValidation type="textLength" operator="lessThanOrEqual" allowBlank="1" showInputMessage="1" showErrorMessage="1" error="Maximum length is 2500 characters!" sqref="D49:F53" xr:uid="{00000000-0002-0000-0000-00000D000000}">
      <formula1>2500</formula1>
    </dataValidation>
    <dataValidation type="list" allowBlank="1" showInputMessage="1" showErrorMessage="1" sqref="D4" xr:uid="{00000000-0002-0000-0000-00000E000000}">
      <formula1>choice_mandatory</formula1>
    </dataValidation>
  </dataValidations>
  <hyperlinks>
    <hyperlink ref="C26:E26" location="'Expected harms'!A1" display="'Expected harms'!A1" xr:uid="{00000000-0004-0000-0000-000000000000}"/>
    <hyperlink ref="C27:F27" location="'Fate of animals kept alive'!B4" display="'Fate of animals kept alive'!B4" xr:uid="{00000000-0004-0000-0000-000001000000}"/>
    <hyperlink ref="C15:D15" location="'Purpose of the project'!B3" display="'Purpose of the project'!B3" xr:uid="{00000000-0004-0000-0000-000002000000}"/>
  </hyperlinks>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5"/>
  <sheetViews>
    <sheetView workbookViewId="0">
      <selection activeCell="A3" sqref="A3"/>
    </sheetView>
  </sheetViews>
  <sheetFormatPr defaultRowHeight="15" x14ac:dyDescent="0.25"/>
  <cols>
    <col min="1" max="1" width="108.28515625" customWidth="1"/>
  </cols>
  <sheetData>
    <row r="1" spans="1:1" ht="23.25" x14ac:dyDescent="0.25">
      <c r="A1" s="36" t="str">
        <f>projectPurposes_label</f>
        <v>A projekt  célja(i)</v>
      </c>
    </row>
    <row r="2" spans="1:1" ht="15" hidden="1" customHeight="1" x14ac:dyDescent="0.25">
      <c r="A2" s="33" t="s">
        <v>491</v>
      </c>
    </row>
    <row r="3" spans="1:1" x14ac:dyDescent="0.25">
      <c r="A3" s="8"/>
    </row>
    <row r="4" spans="1:1" x14ac:dyDescent="0.25">
      <c r="A4" s="8"/>
    </row>
    <row r="5" spans="1:1" x14ac:dyDescent="0.25">
      <c r="A5" s="8"/>
    </row>
    <row r="6" spans="1:1" x14ac:dyDescent="0.25">
      <c r="A6" s="8"/>
    </row>
    <row r="7" spans="1:1" x14ac:dyDescent="0.25">
      <c r="A7" s="8"/>
    </row>
    <row r="8" spans="1:1" x14ac:dyDescent="0.25">
      <c r="A8" s="8"/>
    </row>
    <row r="9" spans="1:1" x14ac:dyDescent="0.25">
      <c r="A9" s="8"/>
    </row>
    <row r="10" spans="1:1" x14ac:dyDescent="0.25">
      <c r="A10" s="8"/>
    </row>
    <row r="11" spans="1:1" x14ac:dyDescent="0.25">
      <c r="A11" s="8"/>
    </row>
    <row r="12" spans="1:1" x14ac:dyDescent="0.25">
      <c r="A12" s="8"/>
    </row>
    <row r="13" spans="1:1" x14ac:dyDescent="0.25">
      <c r="A13" s="8"/>
    </row>
    <row r="14" spans="1:1" x14ac:dyDescent="0.25">
      <c r="A14" s="8"/>
    </row>
    <row r="15" spans="1:1" x14ac:dyDescent="0.25">
      <c r="A15" s="8"/>
    </row>
    <row r="16" spans="1:1" x14ac:dyDescent="0.25">
      <c r="A16" s="8"/>
    </row>
    <row r="17" spans="1:1" x14ac:dyDescent="0.25">
      <c r="A17" s="8"/>
    </row>
    <row r="18" spans="1:1" x14ac:dyDescent="0.25">
      <c r="A18" s="8"/>
    </row>
    <row r="19" spans="1:1" x14ac:dyDescent="0.25">
      <c r="A19" s="8"/>
    </row>
    <row r="20" spans="1:1" x14ac:dyDescent="0.25">
      <c r="A20" s="8"/>
    </row>
    <row r="21" spans="1:1" x14ac:dyDescent="0.25">
      <c r="A21" s="8"/>
    </row>
    <row r="22" spans="1:1" x14ac:dyDescent="0.25">
      <c r="A22" s="8"/>
    </row>
    <row r="23" spans="1:1" x14ac:dyDescent="0.25">
      <c r="A23" s="8"/>
    </row>
    <row r="24" spans="1:1" x14ac:dyDescent="0.25">
      <c r="A24" s="8"/>
    </row>
    <row r="25" spans="1:1" x14ac:dyDescent="0.25">
      <c r="A25" s="8"/>
    </row>
    <row r="26" spans="1:1" x14ac:dyDescent="0.25">
      <c r="A26" s="8"/>
    </row>
    <row r="27" spans="1:1" x14ac:dyDescent="0.25">
      <c r="A27" s="8"/>
    </row>
    <row r="28" spans="1:1" x14ac:dyDescent="0.25">
      <c r="A28" s="8"/>
    </row>
    <row r="29" spans="1:1" x14ac:dyDescent="0.25">
      <c r="A29" s="8"/>
    </row>
    <row r="30" spans="1:1" x14ac:dyDescent="0.25">
      <c r="A30" s="8"/>
    </row>
    <row r="31" spans="1:1" x14ac:dyDescent="0.25">
      <c r="A31" s="8"/>
    </row>
    <row r="32" spans="1:1" x14ac:dyDescent="0.25">
      <c r="A32" s="8"/>
    </row>
    <row r="33" spans="1:1" x14ac:dyDescent="0.25">
      <c r="A33" s="8"/>
    </row>
    <row r="34" spans="1:1" x14ac:dyDescent="0.25">
      <c r="A34" s="8"/>
    </row>
    <row r="35" spans="1:1" x14ac:dyDescent="0.25">
      <c r="A35" s="8"/>
    </row>
    <row r="36" spans="1:1" x14ac:dyDescent="0.25">
      <c r="A36" s="8"/>
    </row>
    <row r="37" spans="1:1" x14ac:dyDescent="0.25">
      <c r="A37" s="8"/>
    </row>
    <row r="38" spans="1:1" x14ac:dyDescent="0.25">
      <c r="A38" s="8"/>
    </row>
    <row r="39" spans="1:1" x14ac:dyDescent="0.25">
      <c r="A39" s="8"/>
    </row>
    <row r="40" spans="1:1" x14ac:dyDescent="0.25">
      <c r="A40" s="8"/>
    </row>
    <row r="41" spans="1:1" x14ac:dyDescent="0.25">
      <c r="A41" s="8"/>
    </row>
    <row r="42" spans="1:1" x14ac:dyDescent="0.25">
      <c r="A42" s="8"/>
    </row>
    <row r="43" spans="1:1" x14ac:dyDescent="0.25">
      <c r="A43" s="8"/>
    </row>
    <row r="44" spans="1:1" x14ac:dyDescent="0.25">
      <c r="A44" s="8"/>
    </row>
    <row r="45" spans="1:1" x14ac:dyDescent="0.25">
      <c r="A45" s="8"/>
    </row>
  </sheetData>
  <sheetProtection algorithmName="SHA-512" hashValue="RWSOg9nQCW1Bk0mRCvQCxpfkdS9MpzmzwS+/jmJUe4XQMdFCBA5JBeGP88aq7ZpRAFCBmQYPuEeC7nx2P4REgw==" saltValue="h0AQQHl/rgb3miHFEtR6uQ==" spinCount="100000" sheet="1" objects="1" scenarios="1" selectLockedCells="1"/>
  <conditionalFormatting sqref="A3:A45">
    <cfRule type="duplicateValues" dxfId="21" priority="47"/>
  </conditionalFormatting>
  <dataValidations count="1">
    <dataValidation type="list" allowBlank="1" showInputMessage="1" showErrorMessage="1" sqref="A3:A45" xr:uid="{00000000-0002-0000-0100-000000000000}">
      <formula1>purposeShown</formula1>
    </dataValidation>
  </dataValidation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43"/>
  <sheetViews>
    <sheetView workbookViewId="0">
      <selection activeCell="A4" sqref="A4"/>
    </sheetView>
  </sheetViews>
  <sheetFormatPr defaultColWidth="9" defaultRowHeight="15" x14ac:dyDescent="0.25"/>
  <cols>
    <col min="1" max="1" width="68" style="40" customWidth="1"/>
    <col min="2" max="2" width="16.5703125" style="40" customWidth="1"/>
    <col min="3" max="3" width="15" style="40" customWidth="1"/>
    <col min="4" max="4" width="14.5703125" style="9" customWidth="1"/>
    <col min="5" max="5" width="14.28515625" style="9" customWidth="1"/>
    <col min="6" max="6" width="18.28515625" style="9" hidden="1" customWidth="1"/>
    <col min="7" max="7" width="32.85546875" style="34" customWidth="1"/>
    <col min="8" max="8" width="54.28515625" style="9" customWidth="1"/>
    <col min="9" max="16384" width="9" style="9"/>
  </cols>
  <sheetData>
    <row r="1" spans="1:8" ht="29.25" customHeight="1" thickBot="1" x14ac:dyDescent="0.4">
      <c r="A1" s="36" t="str">
        <f>expectedHarms_label</f>
        <v>Várható ártalmak</v>
      </c>
      <c r="B1" s="145" t="str">
        <f>numbers_per_severity_label</f>
        <v>Becsült számok súlyosságonként</v>
      </c>
      <c r="C1" s="145"/>
      <c r="D1" s="145"/>
      <c r="E1" s="145"/>
      <c r="F1" s="71"/>
      <c r="G1" s="37"/>
    </row>
    <row r="2" spans="1:8" ht="75" customHeight="1" thickBot="1" x14ac:dyDescent="0.3">
      <c r="A2" s="108" t="str">
        <f>species_label</f>
        <v>Faj</v>
      </c>
      <c r="B2" s="109" t="str">
        <f>nonRecovery_label</f>
        <v>Érzéstelenítéses-túlaltatásos</v>
      </c>
      <c r="C2" s="109" t="str">
        <f>mild_label</f>
        <v>Enyhe</v>
      </c>
      <c r="D2" s="109" t="str">
        <f>moderate_label</f>
        <v>Mérsékelt</v>
      </c>
      <c r="E2" s="109" t="str">
        <f>severe_label</f>
        <v>Súlyos</v>
      </c>
      <c r="F2" s="109" t="str">
        <f>custom_severity_label</f>
        <v>A tagállam besorolása szerinti súlyosság</v>
      </c>
    </row>
    <row r="3" spans="1:8" ht="13.5" hidden="1" customHeight="1" x14ac:dyDescent="0.25">
      <c r="A3" s="33" t="s">
        <v>179</v>
      </c>
      <c r="B3" s="39" t="s">
        <v>180</v>
      </c>
      <c r="C3" s="39" t="s">
        <v>181</v>
      </c>
      <c r="D3" s="39" t="s">
        <v>182</v>
      </c>
      <c r="E3" s="39" t="s">
        <v>183</v>
      </c>
      <c r="F3" s="39" t="s">
        <v>546</v>
      </c>
    </row>
    <row r="4" spans="1:8" x14ac:dyDescent="0.25">
      <c r="A4" s="8"/>
      <c r="B4" s="31"/>
      <c r="C4" s="1"/>
      <c r="D4" s="1"/>
      <c r="E4" s="1"/>
      <c r="F4" s="1"/>
      <c r="G4" s="34" t="str">
        <f>IF(AND(expected_severities[[#This Row],[xs:species]]&lt;&gt;"",SUM(expected_severities[[#This Row],[xs:nonRecovery]:[xs:custom]])=0),total_number_mssg,IF(AND(expected_severities[[#This Row],[xs:species]]="",SUM(expected_severities[[#This Row],[xs:nonRecovery]:[xs:custom]])&gt;0),select_species_mssg,""))</f>
        <v/>
      </c>
      <c r="H4" s="34" t="str">
        <f>IF(AND(expected_severities[[#This Row],[xs:species]]&lt;&gt;"",OR(expected_severities[[#This Row],[xs:nonRecovery]]="",expected_severities[[#This Row],[xs:mild]]="",expected_severities[[#This Row],[xs:moderate]]="",expected_severities[[#This Row],[xs:severe]]="")),fill_all_cells_mssg,"")</f>
        <v/>
      </c>
    </row>
    <row r="5" spans="1:8" x14ac:dyDescent="0.25">
      <c r="A5" s="8"/>
      <c r="B5" s="31"/>
      <c r="C5" s="1"/>
      <c r="D5" s="1"/>
      <c r="E5" s="1"/>
      <c r="F5" s="1"/>
      <c r="G5" s="34" t="str">
        <f>IF(AND(expected_severities[[#This Row],[xs:species]]&lt;&gt;"",SUM(expected_severities[[#This Row],[xs:nonRecovery]:[xs:custom]])=0),total_number_mssg,IF(AND(expected_severities[[#This Row],[xs:species]]="",SUM(expected_severities[[#This Row],[xs:nonRecovery]:[xs:custom]])&gt;0),select_species_mssg,""))</f>
        <v/>
      </c>
      <c r="H5" s="34" t="str">
        <f>IF(AND(expected_severities[[#This Row],[xs:species]]&lt;&gt;"",OR(expected_severities[[#This Row],[xs:nonRecovery]]="",expected_severities[[#This Row],[xs:mild]]="",expected_severities[[#This Row],[xs:moderate]]="",expected_severities[[#This Row],[xs:severe]]="")),fill_all_cells_mssg,"")</f>
        <v/>
      </c>
    </row>
    <row r="6" spans="1:8" x14ac:dyDescent="0.25">
      <c r="A6" s="8"/>
      <c r="B6" s="31"/>
      <c r="C6" s="1"/>
      <c r="D6" s="1"/>
      <c r="E6" s="1"/>
      <c r="F6" s="1"/>
      <c r="G6" s="34" t="str">
        <f>IF(AND(expected_severities[[#This Row],[xs:species]]&lt;&gt;"",SUM(expected_severities[[#This Row],[xs:nonRecovery]:[xs:custom]])=0),total_number_mssg,IF(AND(expected_severities[[#This Row],[xs:species]]="",SUM(expected_severities[[#This Row],[xs:nonRecovery]:[xs:custom]])&gt;0),select_species_mssg,""))</f>
        <v/>
      </c>
      <c r="H6" s="34" t="str">
        <f>IF(AND(expected_severities[[#This Row],[xs:species]]&lt;&gt;"",OR(expected_severities[[#This Row],[xs:nonRecovery]]="",expected_severities[[#This Row],[xs:mild]]="",expected_severities[[#This Row],[xs:moderate]]="",expected_severities[[#This Row],[xs:severe]]="")),fill_all_cells_mssg,"")</f>
        <v/>
      </c>
    </row>
    <row r="7" spans="1:8" x14ac:dyDescent="0.25">
      <c r="A7" s="8"/>
      <c r="B7" s="31"/>
      <c r="C7" s="1"/>
      <c r="D7" s="1"/>
      <c r="E7" s="1"/>
      <c r="F7" s="1"/>
      <c r="G7" s="34" t="str">
        <f>IF(AND(expected_severities[[#This Row],[xs:species]]&lt;&gt;"",SUM(expected_severities[[#This Row],[xs:nonRecovery]:[xs:custom]])=0),total_number_mssg,IF(AND(expected_severities[[#This Row],[xs:species]]="",SUM(expected_severities[[#This Row],[xs:nonRecovery]:[xs:custom]])&gt;0),select_species_mssg,""))</f>
        <v/>
      </c>
      <c r="H7" s="34" t="str">
        <f>IF(AND(expected_severities[[#This Row],[xs:species]]&lt;&gt;"",OR(expected_severities[[#This Row],[xs:nonRecovery]]="",expected_severities[[#This Row],[xs:mild]]="",expected_severities[[#This Row],[xs:moderate]]="",expected_severities[[#This Row],[xs:severe]]="")),fill_all_cells_mssg,"")</f>
        <v/>
      </c>
    </row>
    <row r="8" spans="1:8" x14ac:dyDescent="0.25">
      <c r="A8" s="8"/>
      <c r="B8" s="31"/>
      <c r="C8" s="1"/>
      <c r="D8" s="1"/>
      <c r="E8" s="1"/>
      <c r="F8" s="1"/>
      <c r="G8" s="34" t="str">
        <f>IF(AND(expected_severities[[#This Row],[xs:species]]&lt;&gt;"",SUM(expected_severities[[#This Row],[xs:nonRecovery]:[xs:custom]])=0),total_number_mssg,IF(AND(expected_severities[[#This Row],[xs:species]]="",SUM(expected_severities[[#This Row],[xs:nonRecovery]:[xs:custom]])&gt;0),select_species_mssg,""))</f>
        <v/>
      </c>
      <c r="H8" s="34" t="str">
        <f>IF(AND(expected_severities[[#This Row],[xs:species]]&lt;&gt;"",OR(expected_severities[[#This Row],[xs:nonRecovery]]="",expected_severities[[#This Row],[xs:mild]]="",expected_severities[[#This Row],[xs:moderate]]="",expected_severities[[#This Row],[xs:severe]]="")),fill_all_cells_mssg,"")</f>
        <v/>
      </c>
    </row>
    <row r="9" spans="1:8" x14ac:dyDescent="0.25">
      <c r="A9" s="8"/>
      <c r="B9" s="31"/>
      <c r="C9" s="1"/>
      <c r="D9" s="1"/>
      <c r="E9" s="1"/>
      <c r="F9" s="1"/>
      <c r="G9" s="34" t="str">
        <f>IF(AND(expected_severities[[#This Row],[xs:species]]&lt;&gt;"",SUM(expected_severities[[#This Row],[xs:nonRecovery]:[xs:custom]])=0),total_number_mssg,IF(AND(expected_severities[[#This Row],[xs:species]]="",SUM(expected_severities[[#This Row],[xs:nonRecovery]:[xs:custom]])&gt;0),select_species_mssg,""))</f>
        <v/>
      </c>
      <c r="H9" s="34" t="str">
        <f>IF(AND(expected_severities[[#This Row],[xs:species]]&lt;&gt;"",OR(expected_severities[[#This Row],[xs:nonRecovery]]="",expected_severities[[#This Row],[xs:mild]]="",expected_severities[[#This Row],[xs:moderate]]="",expected_severities[[#This Row],[xs:severe]]="")),fill_all_cells_mssg,"")</f>
        <v/>
      </c>
    </row>
    <row r="10" spans="1:8" x14ac:dyDescent="0.25">
      <c r="A10" s="8"/>
      <c r="B10" s="31"/>
      <c r="C10" s="1"/>
      <c r="D10" s="1"/>
      <c r="E10" s="1"/>
      <c r="F10" s="1"/>
      <c r="G10" s="34" t="str">
        <f>IF(AND(expected_severities[[#This Row],[xs:species]]&lt;&gt;"",SUM(expected_severities[[#This Row],[xs:nonRecovery]:[xs:custom]])=0),total_number_mssg,IF(AND(expected_severities[[#This Row],[xs:species]]="",SUM(expected_severities[[#This Row],[xs:nonRecovery]:[xs:custom]])&gt;0),select_species_mssg,""))</f>
        <v/>
      </c>
      <c r="H10" s="34" t="str">
        <f>IF(AND(expected_severities[[#This Row],[xs:species]]&lt;&gt;"",OR(expected_severities[[#This Row],[xs:nonRecovery]]="",expected_severities[[#This Row],[xs:mild]]="",expected_severities[[#This Row],[xs:moderate]]="",expected_severities[[#This Row],[xs:severe]]="")),fill_all_cells_mssg,"")</f>
        <v/>
      </c>
    </row>
    <row r="11" spans="1:8" x14ac:dyDescent="0.25">
      <c r="A11" s="8"/>
      <c r="B11" s="31"/>
      <c r="C11" s="1"/>
      <c r="D11" s="1"/>
      <c r="E11" s="1"/>
      <c r="F11" s="1"/>
      <c r="G11" s="34" t="str">
        <f>IF(AND(expected_severities[[#This Row],[xs:species]]&lt;&gt;"",SUM(expected_severities[[#This Row],[xs:nonRecovery]:[xs:custom]])=0),total_number_mssg,IF(AND(expected_severities[[#This Row],[xs:species]]="",SUM(expected_severities[[#This Row],[xs:nonRecovery]:[xs:custom]])&gt;0),select_species_mssg,""))</f>
        <v/>
      </c>
      <c r="H11" s="34" t="str">
        <f>IF(AND(expected_severities[[#This Row],[xs:species]]&lt;&gt;"",OR(expected_severities[[#This Row],[xs:nonRecovery]]="",expected_severities[[#This Row],[xs:mild]]="",expected_severities[[#This Row],[xs:moderate]]="",expected_severities[[#This Row],[xs:severe]]="")),fill_all_cells_mssg,"")</f>
        <v/>
      </c>
    </row>
    <row r="12" spans="1:8" x14ac:dyDescent="0.25">
      <c r="A12" s="8"/>
      <c r="B12" s="31"/>
      <c r="C12" s="1"/>
      <c r="D12" s="1"/>
      <c r="E12" s="1"/>
      <c r="F12" s="1"/>
      <c r="G12" s="34" t="str">
        <f>IF(AND(expected_severities[[#This Row],[xs:species]]&lt;&gt;"",SUM(expected_severities[[#This Row],[xs:nonRecovery]:[xs:custom]])=0),total_number_mssg,IF(AND(expected_severities[[#This Row],[xs:species]]="",SUM(expected_severities[[#This Row],[xs:nonRecovery]:[xs:custom]])&gt;0),select_species_mssg,""))</f>
        <v/>
      </c>
      <c r="H12" s="34" t="str">
        <f>IF(AND(expected_severities[[#This Row],[xs:species]]&lt;&gt;"",OR(expected_severities[[#This Row],[xs:nonRecovery]]="",expected_severities[[#This Row],[xs:mild]]="",expected_severities[[#This Row],[xs:moderate]]="",expected_severities[[#This Row],[xs:severe]]="")),fill_all_cells_mssg,"")</f>
        <v/>
      </c>
    </row>
    <row r="13" spans="1:8" x14ac:dyDescent="0.25">
      <c r="A13" s="8"/>
      <c r="B13" s="31"/>
      <c r="C13" s="1"/>
      <c r="D13" s="1"/>
      <c r="E13" s="1"/>
      <c r="F13" s="1"/>
      <c r="G13" s="34" t="str">
        <f>IF(AND(expected_severities[[#This Row],[xs:species]]&lt;&gt;"",SUM(expected_severities[[#This Row],[xs:nonRecovery]:[xs:custom]])=0),total_number_mssg,IF(AND(expected_severities[[#This Row],[xs:species]]="",SUM(expected_severities[[#This Row],[xs:nonRecovery]:[xs:custom]])&gt;0),select_species_mssg,""))</f>
        <v/>
      </c>
      <c r="H13" s="34" t="str">
        <f>IF(AND(expected_severities[[#This Row],[xs:species]]&lt;&gt;"",OR(expected_severities[[#This Row],[xs:nonRecovery]]="",expected_severities[[#This Row],[xs:mild]]="",expected_severities[[#This Row],[xs:moderate]]="",expected_severities[[#This Row],[xs:severe]]="")),fill_all_cells_mssg,"")</f>
        <v/>
      </c>
    </row>
    <row r="14" spans="1:8" x14ac:dyDescent="0.25">
      <c r="A14" s="8"/>
      <c r="B14" s="31"/>
      <c r="C14" s="1"/>
      <c r="D14" s="1"/>
      <c r="E14" s="1"/>
      <c r="F14" s="1"/>
      <c r="G14" s="34" t="str">
        <f>IF(AND(expected_severities[[#This Row],[xs:species]]&lt;&gt;"",SUM(expected_severities[[#This Row],[xs:nonRecovery]:[xs:custom]])=0),total_number_mssg,IF(AND(expected_severities[[#This Row],[xs:species]]="",SUM(expected_severities[[#This Row],[xs:nonRecovery]:[xs:custom]])&gt;0),select_species_mssg,""))</f>
        <v/>
      </c>
      <c r="H14" s="34" t="str">
        <f>IF(AND(expected_severities[[#This Row],[xs:species]]&lt;&gt;"",OR(expected_severities[[#This Row],[xs:nonRecovery]]="",expected_severities[[#This Row],[xs:mild]]="",expected_severities[[#This Row],[xs:moderate]]="",expected_severities[[#This Row],[xs:severe]]="")),fill_all_cells_mssg,"")</f>
        <v/>
      </c>
    </row>
    <row r="15" spans="1:8" x14ac:dyDescent="0.25">
      <c r="A15" s="8"/>
      <c r="B15" s="31"/>
      <c r="C15" s="1"/>
      <c r="D15" s="1"/>
      <c r="E15" s="1"/>
      <c r="F15" s="1"/>
      <c r="G15" s="34" t="str">
        <f>IF(AND(expected_severities[[#This Row],[xs:species]]&lt;&gt;"",SUM(expected_severities[[#This Row],[xs:nonRecovery]:[xs:custom]])=0),total_number_mssg,IF(AND(expected_severities[[#This Row],[xs:species]]="",SUM(expected_severities[[#This Row],[xs:nonRecovery]:[xs:custom]])&gt;0),select_species_mssg,""))</f>
        <v/>
      </c>
      <c r="H15" s="34" t="str">
        <f>IF(AND(expected_severities[[#This Row],[xs:species]]&lt;&gt;"",OR(expected_severities[[#This Row],[xs:nonRecovery]]="",expected_severities[[#This Row],[xs:mild]]="",expected_severities[[#This Row],[xs:moderate]]="",expected_severities[[#This Row],[xs:severe]]="")),fill_all_cells_mssg,"")</f>
        <v/>
      </c>
    </row>
    <row r="16" spans="1:8" x14ac:dyDescent="0.25">
      <c r="A16" s="8"/>
      <c r="B16" s="31"/>
      <c r="C16" s="1"/>
      <c r="D16" s="1"/>
      <c r="E16" s="1"/>
      <c r="F16" s="1"/>
      <c r="G16" s="34" t="str">
        <f>IF(AND(expected_severities[[#This Row],[xs:species]]&lt;&gt;"",SUM(expected_severities[[#This Row],[xs:nonRecovery]:[xs:custom]])=0),total_number_mssg,IF(AND(expected_severities[[#This Row],[xs:species]]="",SUM(expected_severities[[#This Row],[xs:nonRecovery]:[xs:custom]])&gt;0),select_species_mssg,""))</f>
        <v/>
      </c>
      <c r="H16" s="34" t="str">
        <f>IF(AND(expected_severities[[#This Row],[xs:species]]&lt;&gt;"",OR(expected_severities[[#This Row],[xs:nonRecovery]]="",expected_severities[[#This Row],[xs:mild]]="",expected_severities[[#This Row],[xs:moderate]]="",expected_severities[[#This Row],[xs:severe]]="")),fill_all_cells_mssg,"")</f>
        <v/>
      </c>
    </row>
    <row r="17" spans="1:8" x14ac:dyDescent="0.25">
      <c r="A17" s="8"/>
      <c r="B17" s="31"/>
      <c r="C17" s="1"/>
      <c r="D17" s="1"/>
      <c r="E17" s="1"/>
      <c r="F17" s="1"/>
      <c r="G17" s="34" t="str">
        <f>IF(AND(expected_severities[[#This Row],[xs:species]]&lt;&gt;"",SUM(expected_severities[[#This Row],[xs:nonRecovery]:[xs:custom]])=0),total_number_mssg,IF(AND(expected_severities[[#This Row],[xs:species]]="",SUM(expected_severities[[#This Row],[xs:nonRecovery]:[xs:custom]])&gt;0),select_species_mssg,""))</f>
        <v/>
      </c>
      <c r="H17" s="34" t="str">
        <f>IF(AND(expected_severities[[#This Row],[xs:species]]&lt;&gt;"",OR(expected_severities[[#This Row],[xs:nonRecovery]]="",expected_severities[[#This Row],[xs:mild]]="",expected_severities[[#This Row],[xs:moderate]]="",expected_severities[[#This Row],[xs:severe]]="")),fill_all_cells_mssg,"")</f>
        <v/>
      </c>
    </row>
    <row r="18" spans="1:8" x14ac:dyDescent="0.25">
      <c r="A18" s="8"/>
      <c r="B18" s="31"/>
      <c r="C18" s="1"/>
      <c r="D18" s="1"/>
      <c r="E18" s="1"/>
      <c r="F18" s="1"/>
      <c r="G18" s="34" t="str">
        <f>IF(AND(expected_severities[[#This Row],[xs:species]]&lt;&gt;"",SUM(expected_severities[[#This Row],[xs:nonRecovery]:[xs:custom]])=0),total_number_mssg,IF(AND(expected_severities[[#This Row],[xs:species]]="",SUM(expected_severities[[#This Row],[xs:nonRecovery]:[xs:custom]])&gt;0),select_species_mssg,""))</f>
        <v/>
      </c>
      <c r="H18" s="34" t="str">
        <f>IF(AND(expected_severities[[#This Row],[xs:species]]&lt;&gt;"",OR(expected_severities[[#This Row],[xs:nonRecovery]]="",expected_severities[[#This Row],[xs:mild]]="",expected_severities[[#This Row],[xs:moderate]]="",expected_severities[[#This Row],[xs:severe]]="")),fill_all_cells_mssg,"")</f>
        <v/>
      </c>
    </row>
    <row r="19" spans="1:8" x14ac:dyDescent="0.25">
      <c r="A19" s="8"/>
      <c r="B19" s="31"/>
      <c r="C19" s="1"/>
      <c r="D19" s="1"/>
      <c r="E19" s="1"/>
      <c r="F19" s="1"/>
      <c r="G19" s="34" t="str">
        <f>IF(AND(expected_severities[[#This Row],[xs:species]]&lt;&gt;"",SUM(expected_severities[[#This Row],[xs:nonRecovery]:[xs:custom]])=0),total_number_mssg,IF(AND(expected_severities[[#This Row],[xs:species]]="",SUM(expected_severities[[#This Row],[xs:nonRecovery]:[xs:custom]])&gt;0),select_species_mssg,""))</f>
        <v/>
      </c>
      <c r="H19" s="34" t="str">
        <f>IF(AND(expected_severities[[#This Row],[xs:species]]&lt;&gt;"",OR(expected_severities[[#This Row],[xs:nonRecovery]]="",expected_severities[[#This Row],[xs:mild]]="",expected_severities[[#This Row],[xs:moderate]]="",expected_severities[[#This Row],[xs:severe]]="")),fill_all_cells_mssg,"")</f>
        <v/>
      </c>
    </row>
    <row r="20" spans="1:8" x14ac:dyDescent="0.25">
      <c r="A20" s="8"/>
      <c r="B20" s="31"/>
      <c r="C20" s="1"/>
      <c r="D20" s="1"/>
      <c r="E20" s="1"/>
      <c r="F20" s="1"/>
      <c r="G20" s="34" t="str">
        <f>IF(AND(expected_severities[[#This Row],[xs:species]]&lt;&gt;"",SUM(expected_severities[[#This Row],[xs:nonRecovery]:[xs:custom]])=0),total_number_mssg,IF(AND(expected_severities[[#This Row],[xs:species]]="",SUM(expected_severities[[#This Row],[xs:nonRecovery]:[xs:custom]])&gt;0),select_species_mssg,""))</f>
        <v/>
      </c>
      <c r="H20" s="34" t="str">
        <f>IF(AND(expected_severities[[#This Row],[xs:species]]&lt;&gt;"",OR(expected_severities[[#This Row],[xs:nonRecovery]]="",expected_severities[[#This Row],[xs:mild]]="",expected_severities[[#This Row],[xs:moderate]]="",expected_severities[[#This Row],[xs:severe]]="")),fill_all_cells_mssg,"")</f>
        <v/>
      </c>
    </row>
    <row r="21" spans="1:8" x14ac:dyDescent="0.25">
      <c r="A21" s="8"/>
      <c r="B21" s="31"/>
      <c r="C21" s="1"/>
      <c r="D21" s="1"/>
      <c r="E21" s="1"/>
      <c r="F21" s="1"/>
      <c r="G21" s="34" t="str">
        <f>IF(AND(expected_severities[[#This Row],[xs:species]]&lt;&gt;"",SUM(expected_severities[[#This Row],[xs:nonRecovery]:[xs:custom]])=0),total_number_mssg,IF(AND(expected_severities[[#This Row],[xs:species]]="",SUM(expected_severities[[#This Row],[xs:nonRecovery]:[xs:custom]])&gt;0),select_species_mssg,""))</f>
        <v/>
      </c>
      <c r="H21" s="34" t="str">
        <f>IF(AND(expected_severities[[#This Row],[xs:species]]&lt;&gt;"",OR(expected_severities[[#This Row],[xs:nonRecovery]]="",expected_severities[[#This Row],[xs:mild]]="",expected_severities[[#This Row],[xs:moderate]]="",expected_severities[[#This Row],[xs:severe]]="")),fill_all_cells_mssg,"")</f>
        <v/>
      </c>
    </row>
    <row r="22" spans="1:8" x14ac:dyDescent="0.25">
      <c r="A22" s="8"/>
      <c r="B22" s="31"/>
      <c r="C22" s="1"/>
      <c r="D22" s="1"/>
      <c r="E22" s="1"/>
      <c r="F22" s="1"/>
      <c r="G22" s="34" t="str">
        <f>IF(AND(expected_severities[[#This Row],[xs:species]]&lt;&gt;"",SUM(expected_severities[[#This Row],[xs:nonRecovery]:[xs:custom]])=0),total_number_mssg,IF(AND(expected_severities[[#This Row],[xs:species]]="",SUM(expected_severities[[#This Row],[xs:nonRecovery]:[xs:custom]])&gt;0),select_species_mssg,""))</f>
        <v/>
      </c>
      <c r="H22" s="34" t="str">
        <f>IF(AND(expected_severities[[#This Row],[xs:species]]&lt;&gt;"",OR(expected_severities[[#This Row],[xs:nonRecovery]]="",expected_severities[[#This Row],[xs:mild]]="",expected_severities[[#This Row],[xs:moderate]]="",expected_severities[[#This Row],[xs:severe]]="")),fill_all_cells_mssg,"")</f>
        <v/>
      </c>
    </row>
    <row r="23" spans="1:8" x14ac:dyDescent="0.25">
      <c r="A23" s="8"/>
      <c r="B23" s="31"/>
      <c r="C23" s="1"/>
      <c r="D23" s="1"/>
      <c r="E23" s="1"/>
      <c r="F23" s="1"/>
      <c r="G23" s="34" t="str">
        <f>IF(AND(expected_severities[[#This Row],[xs:species]]&lt;&gt;"",SUM(expected_severities[[#This Row],[xs:nonRecovery]:[xs:custom]])=0),total_number_mssg,IF(AND(expected_severities[[#This Row],[xs:species]]="",SUM(expected_severities[[#This Row],[xs:nonRecovery]:[xs:custom]])&gt;0),select_species_mssg,""))</f>
        <v/>
      </c>
      <c r="H23" s="34" t="str">
        <f>IF(AND(expected_severities[[#This Row],[xs:species]]&lt;&gt;"",OR(expected_severities[[#This Row],[xs:nonRecovery]]="",expected_severities[[#This Row],[xs:mild]]="",expected_severities[[#This Row],[xs:moderate]]="",expected_severities[[#This Row],[xs:severe]]="")),fill_all_cells_mssg,"")</f>
        <v/>
      </c>
    </row>
    <row r="24" spans="1:8" x14ac:dyDescent="0.25">
      <c r="A24" s="8"/>
      <c r="B24" s="31"/>
      <c r="C24" s="1"/>
      <c r="D24" s="1"/>
      <c r="E24" s="1"/>
      <c r="F24" s="1"/>
      <c r="G24" s="34" t="str">
        <f>IF(AND(expected_severities[[#This Row],[xs:species]]&lt;&gt;"",SUM(expected_severities[[#This Row],[xs:nonRecovery]:[xs:custom]])=0),total_number_mssg,IF(AND(expected_severities[[#This Row],[xs:species]]="",SUM(expected_severities[[#This Row],[xs:nonRecovery]:[xs:custom]])&gt;0),select_species_mssg,""))</f>
        <v/>
      </c>
      <c r="H24" s="34" t="str">
        <f>IF(AND(expected_severities[[#This Row],[xs:species]]&lt;&gt;"",OR(expected_severities[[#This Row],[xs:nonRecovery]]="",expected_severities[[#This Row],[xs:mild]]="",expected_severities[[#This Row],[xs:moderate]]="",expected_severities[[#This Row],[xs:severe]]="")),fill_all_cells_mssg,"")</f>
        <v/>
      </c>
    </row>
    <row r="25" spans="1:8" x14ac:dyDescent="0.25">
      <c r="A25" s="8"/>
      <c r="B25" s="31"/>
      <c r="C25" s="1"/>
      <c r="D25" s="1"/>
      <c r="E25" s="1"/>
      <c r="F25" s="1"/>
      <c r="G25" s="34" t="str">
        <f>IF(AND(expected_severities[[#This Row],[xs:species]]&lt;&gt;"",SUM(expected_severities[[#This Row],[xs:nonRecovery]:[xs:custom]])=0),total_number_mssg,IF(AND(expected_severities[[#This Row],[xs:species]]="",SUM(expected_severities[[#This Row],[xs:nonRecovery]:[xs:custom]])&gt;0),select_species_mssg,""))</f>
        <v/>
      </c>
      <c r="H25" s="34" t="str">
        <f>IF(AND(expected_severities[[#This Row],[xs:species]]&lt;&gt;"",OR(expected_severities[[#This Row],[xs:nonRecovery]]="",expected_severities[[#This Row],[xs:mild]]="",expected_severities[[#This Row],[xs:moderate]]="",expected_severities[[#This Row],[xs:severe]]="")),fill_all_cells_mssg,"")</f>
        <v/>
      </c>
    </row>
    <row r="26" spans="1:8" x14ac:dyDescent="0.25">
      <c r="A26" s="8"/>
      <c r="B26" s="31"/>
      <c r="C26" s="1"/>
      <c r="D26" s="1"/>
      <c r="E26" s="1"/>
      <c r="F26" s="1"/>
      <c r="G26" s="34" t="str">
        <f>IF(AND(expected_severities[[#This Row],[xs:species]]&lt;&gt;"",SUM(expected_severities[[#This Row],[xs:nonRecovery]:[xs:custom]])=0),total_number_mssg,IF(AND(expected_severities[[#This Row],[xs:species]]="",SUM(expected_severities[[#This Row],[xs:nonRecovery]:[xs:custom]])&gt;0),select_species_mssg,""))</f>
        <v/>
      </c>
      <c r="H26" s="34" t="str">
        <f>IF(AND(expected_severities[[#This Row],[xs:species]]&lt;&gt;"",OR(expected_severities[[#This Row],[xs:nonRecovery]]="",expected_severities[[#This Row],[xs:mild]]="",expected_severities[[#This Row],[xs:moderate]]="",expected_severities[[#This Row],[xs:severe]]="")),fill_all_cells_mssg,"")</f>
        <v/>
      </c>
    </row>
    <row r="27" spans="1:8" x14ac:dyDescent="0.25">
      <c r="A27" s="8"/>
      <c r="B27" s="31"/>
      <c r="C27" s="1"/>
      <c r="D27" s="1"/>
      <c r="E27" s="1"/>
      <c r="F27" s="1"/>
      <c r="G27" s="34" t="str">
        <f>IF(AND(expected_severities[[#This Row],[xs:species]]&lt;&gt;"",SUM(expected_severities[[#This Row],[xs:nonRecovery]:[xs:custom]])=0),total_number_mssg,IF(AND(expected_severities[[#This Row],[xs:species]]="",SUM(expected_severities[[#This Row],[xs:nonRecovery]:[xs:custom]])&gt;0),select_species_mssg,""))</f>
        <v/>
      </c>
      <c r="H27" s="34" t="str">
        <f>IF(AND(expected_severities[[#This Row],[xs:species]]&lt;&gt;"",OR(expected_severities[[#This Row],[xs:nonRecovery]]="",expected_severities[[#This Row],[xs:mild]]="",expected_severities[[#This Row],[xs:moderate]]="",expected_severities[[#This Row],[xs:severe]]="")),fill_all_cells_mssg,"")</f>
        <v/>
      </c>
    </row>
    <row r="28" spans="1:8" x14ac:dyDescent="0.25">
      <c r="A28" s="8"/>
      <c r="B28" s="31"/>
      <c r="C28" s="1"/>
      <c r="D28" s="1"/>
      <c r="E28" s="1"/>
      <c r="F28" s="1"/>
      <c r="G28" s="34" t="str">
        <f>IF(AND(expected_severities[[#This Row],[xs:species]]&lt;&gt;"",SUM(expected_severities[[#This Row],[xs:nonRecovery]:[xs:custom]])=0),total_number_mssg,IF(AND(expected_severities[[#This Row],[xs:species]]="",SUM(expected_severities[[#This Row],[xs:nonRecovery]:[xs:custom]])&gt;0),select_species_mssg,""))</f>
        <v/>
      </c>
      <c r="H28" s="34" t="str">
        <f>IF(AND(expected_severities[[#This Row],[xs:species]]&lt;&gt;"",OR(expected_severities[[#This Row],[xs:nonRecovery]]="",expected_severities[[#This Row],[xs:mild]]="",expected_severities[[#This Row],[xs:moderate]]="",expected_severities[[#This Row],[xs:severe]]="")),fill_all_cells_mssg,"")</f>
        <v/>
      </c>
    </row>
    <row r="29" spans="1:8" x14ac:dyDescent="0.25">
      <c r="A29" s="8"/>
      <c r="B29" s="31"/>
      <c r="C29" s="1"/>
      <c r="D29" s="1"/>
      <c r="E29" s="1"/>
      <c r="F29" s="1"/>
      <c r="G29" s="34" t="str">
        <f>IF(AND(expected_severities[[#This Row],[xs:species]]&lt;&gt;"",SUM(expected_severities[[#This Row],[xs:nonRecovery]:[xs:custom]])=0),total_number_mssg,IF(AND(expected_severities[[#This Row],[xs:species]]="",SUM(expected_severities[[#This Row],[xs:nonRecovery]:[xs:custom]])&gt;0),select_species_mssg,""))</f>
        <v/>
      </c>
      <c r="H29" s="34" t="str">
        <f>IF(AND(expected_severities[[#This Row],[xs:species]]&lt;&gt;"",OR(expected_severities[[#This Row],[xs:nonRecovery]]="",expected_severities[[#This Row],[xs:mild]]="",expected_severities[[#This Row],[xs:moderate]]="",expected_severities[[#This Row],[xs:severe]]="")),fill_all_cells_mssg,"")</f>
        <v/>
      </c>
    </row>
    <row r="30" spans="1:8" x14ac:dyDescent="0.25">
      <c r="A30" s="8"/>
      <c r="B30" s="31"/>
      <c r="C30" s="1"/>
      <c r="D30" s="1"/>
      <c r="E30" s="1"/>
      <c r="F30" s="1"/>
      <c r="G30" s="34" t="str">
        <f>IF(AND(expected_severities[[#This Row],[xs:species]]&lt;&gt;"",SUM(expected_severities[[#This Row],[xs:nonRecovery]:[xs:custom]])=0),total_number_mssg,IF(AND(expected_severities[[#This Row],[xs:species]]="",SUM(expected_severities[[#This Row],[xs:nonRecovery]:[xs:custom]])&gt;0),select_species_mssg,""))</f>
        <v/>
      </c>
      <c r="H30" s="34" t="str">
        <f>IF(AND(expected_severities[[#This Row],[xs:species]]&lt;&gt;"",OR(expected_severities[[#This Row],[xs:nonRecovery]]="",expected_severities[[#This Row],[xs:mild]]="",expected_severities[[#This Row],[xs:moderate]]="",expected_severities[[#This Row],[xs:severe]]="")),fill_all_cells_mssg,"")</f>
        <v/>
      </c>
    </row>
    <row r="31" spans="1:8" x14ac:dyDescent="0.25">
      <c r="A31" s="8"/>
      <c r="B31" s="31"/>
      <c r="C31" s="1"/>
      <c r="D31" s="1"/>
      <c r="E31" s="1"/>
      <c r="F31" s="1"/>
      <c r="G31" s="34" t="str">
        <f>IF(AND(expected_severities[[#This Row],[xs:species]]&lt;&gt;"",SUM(expected_severities[[#This Row],[xs:nonRecovery]:[xs:custom]])=0),total_number_mssg,IF(AND(expected_severities[[#This Row],[xs:species]]="",SUM(expected_severities[[#This Row],[xs:nonRecovery]:[xs:custom]])&gt;0),select_species_mssg,""))</f>
        <v/>
      </c>
      <c r="H31" s="34" t="str">
        <f>IF(AND(expected_severities[[#This Row],[xs:species]]&lt;&gt;"",OR(expected_severities[[#This Row],[xs:nonRecovery]]="",expected_severities[[#This Row],[xs:mild]]="",expected_severities[[#This Row],[xs:moderate]]="",expected_severities[[#This Row],[xs:severe]]="")),fill_all_cells_mssg,"")</f>
        <v/>
      </c>
    </row>
    <row r="32" spans="1:8" x14ac:dyDescent="0.25">
      <c r="A32" s="8"/>
      <c r="B32" s="31"/>
      <c r="C32" s="1"/>
      <c r="D32" s="1"/>
      <c r="E32" s="1"/>
      <c r="F32" s="1"/>
      <c r="G32" s="34" t="str">
        <f>IF(AND(expected_severities[[#This Row],[xs:species]]&lt;&gt;"",SUM(expected_severities[[#This Row],[xs:nonRecovery]:[xs:custom]])=0),total_number_mssg,IF(AND(expected_severities[[#This Row],[xs:species]]="",SUM(expected_severities[[#This Row],[xs:nonRecovery]:[xs:custom]])&gt;0),select_species_mssg,""))</f>
        <v/>
      </c>
      <c r="H32" s="34" t="str">
        <f>IF(AND(expected_severities[[#This Row],[xs:species]]&lt;&gt;"",OR(expected_severities[[#This Row],[xs:nonRecovery]]="",expected_severities[[#This Row],[xs:mild]]="",expected_severities[[#This Row],[xs:moderate]]="",expected_severities[[#This Row],[xs:severe]]="")),fill_all_cells_mssg,"")</f>
        <v/>
      </c>
    </row>
    <row r="33" spans="1:8" x14ac:dyDescent="0.25">
      <c r="A33" s="8"/>
      <c r="B33" s="31"/>
      <c r="C33" s="1"/>
      <c r="D33" s="1"/>
      <c r="E33" s="1"/>
      <c r="F33" s="1"/>
      <c r="G33" s="34" t="str">
        <f>IF(AND(expected_severities[[#This Row],[xs:species]]&lt;&gt;"",SUM(expected_severities[[#This Row],[xs:nonRecovery]:[xs:custom]])=0),total_number_mssg,IF(AND(expected_severities[[#This Row],[xs:species]]="",SUM(expected_severities[[#This Row],[xs:nonRecovery]:[xs:custom]])&gt;0),select_species_mssg,""))</f>
        <v/>
      </c>
      <c r="H33" s="34" t="str">
        <f>IF(AND(expected_severities[[#This Row],[xs:species]]&lt;&gt;"",OR(expected_severities[[#This Row],[xs:nonRecovery]]="",expected_severities[[#This Row],[xs:mild]]="",expected_severities[[#This Row],[xs:moderate]]="",expected_severities[[#This Row],[xs:severe]]="")),fill_all_cells_mssg,"")</f>
        <v/>
      </c>
    </row>
    <row r="34" spans="1:8" x14ac:dyDescent="0.25">
      <c r="A34" s="8"/>
      <c r="B34" s="31"/>
      <c r="C34" s="1"/>
      <c r="D34" s="1"/>
      <c r="E34" s="1"/>
      <c r="F34" s="1"/>
      <c r="G34" s="34" t="str">
        <f>IF(AND(expected_severities[[#This Row],[xs:species]]&lt;&gt;"",SUM(expected_severities[[#This Row],[xs:nonRecovery]:[xs:custom]])=0),total_number_mssg,IF(AND(expected_severities[[#This Row],[xs:species]]="",SUM(expected_severities[[#This Row],[xs:nonRecovery]:[xs:custom]])&gt;0),select_species_mssg,""))</f>
        <v/>
      </c>
      <c r="H34" s="34" t="str">
        <f>IF(AND(expected_severities[[#This Row],[xs:species]]&lt;&gt;"",OR(expected_severities[[#This Row],[xs:nonRecovery]]="",expected_severities[[#This Row],[xs:mild]]="",expected_severities[[#This Row],[xs:moderate]]="",expected_severities[[#This Row],[xs:severe]]="")),fill_all_cells_mssg,"")</f>
        <v/>
      </c>
    </row>
    <row r="35" spans="1:8" x14ac:dyDescent="0.25">
      <c r="A35" s="8"/>
      <c r="B35" s="31"/>
      <c r="C35" s="1"/>
      <c r="D35" s="1"/>
      <c r="E35" s="1"/>
      <c r="F35" s="1"/>
      <c r="G35" s="34" t="str">
        <f>IF(AND(expected_severities[[#This Row],[xs:species]]&lt;&gt;"",SUM(expected_severities[[#This Row],[xs:nonRecovery]:[xs:custom]])=0),total_number_mssg,IF(AND(expected_severities[[#This Row],[xs:species]]="",SUM(expected_severities[[#This Row],[xs:nonRecovery]:[xs:custom]])&gt;0),select_species_mssg,""))</f>
        <v/>
      </c>
      <c r="H35" s="34" t="str">
        <f>IF(AND(expected_severities[[#This Row],[xs:species]]&lt;&gt;"",OR(expected_severities[[#This Row],[xs:nonRecovery]]="",expected_severities[[#This Row],[xs:mild]]="",expected_severities[[#This Row],[xs:moderate]]="",expected_severities[[#This Row],[xs:severe]]="")),fill_all_cells_mssg,"")</f>
        <v/>
      </c>
    </row>
    <row r="36" spans="1:8" x14ac:dyDescent="0.25">
      <c r="A36" s="8"/>
      <c r="B36" s="31"/>
      <c r="C36" s="1"/>
      <c r="D36" s="1"/>
      <c r="E36" s="1"/>
      <c r="F36" s="1"/>
      <c r="G36" s="34" t="str">
        <f>IF(AND(expected_severities[[#This Row],[xs:species]]&lt;&gt;"",SUM(expected_severities[[#This Row],[xs:nonRecovery]:[xs:custom]])=0),total_number_mssg,IF(AND(expected_severities[[#This Row],[xs:species]]="",SUM(expected_severities[[#This Row],[xs:nonRecovery]:[xs:custom]])&gt;0),select_species_mssg,""))</f>
        <v/>
      </c>
      <c r="H36" s="34" t="str">
        <f>IF(AND(expected_severities[[#This Row],[xs:species]]&lt;&gt;"",OR(expected_severities[[#This Row],[xs:nonRecovery]]="",expected_severities[[#This Row],[xs:mild]]="",expected_severities[[#This Row],[xs:moderate]]="",expected_severities[[#This Row],[xs:severe]]="")),fill_all_cells_mssg,"")</f>
        <v/>
      </c>
    </row>
    <row r="37" spans="1:8" x14ac:dyDescent="0.25">
      <c r="A37" s="8"/>
      <c r="B37" s="31"/>
      <c r="C37" s="1"/>
      <c r="D37" s="1"/>
      <c r="E37" s="1"/>
      <c r="F37" s="1"/>
      <c r="G37" s="34" t="str">
        <f>IF(AND(expected_severities[[#This Row],[xs:species]]&lt;&gt;"",SUM(expected_severities[[#This Row],[xs:nonRecovery]:[xs:custom]])=0),total_number_mssg,IF(AND(expected_severities[[#This Row],[xs:species]]="",SUM(expected_severities[[#This Row],[xs:nonRecovery]:[xs:custom]])&gt;0),select_species_mssg,""))</f>
        <v/>
      </c>
      <c r="H37" s="34" t="str">
        <f>IF(AND(expected_severities[[#This Row],[xs:species]]&lt;&gt;"",OR(expected_severities[[#This Row],[xs:nonRecovery]]="",expected_severities[[#This Row],[xs:mild]]="",expected_severities[[#This Row],[xs:moderate]]="",expected_severities[[#This Row],[xs:severe]]="")),fill_all_cells_mssg,"")</f>
        <v/>
      </c>
    </row>
    <row r="38" spans="1:8" x14ac:dyDescent="0.25">
      <c r="A38" s="8"/>
      <c r="B38" s="31"/>
      <c r="C38" s="1"/>
      <c r="D38" s="1"/>
      <c r="E38" s="1"/>
      <c r="F38" s="1"/>
      <c r="G38" s="34" t="str">
        <f>IF(AND(expected_severities[[#This Row],[xs:species]]&lt;&gt;"",SUM(expected_severities[[#This Row],[xs:nonRecovery]:[xs:custom]])=0),total_number_mssg,IF(AND(expected_severities[[#This Row],[xs:species]]="",SUM(expected_severities[[#This Row],[xs:nonRecovery]:[xs:custom]])&gt;0),select_species_mssg,""))</f>
        <v/>
      </c>
      <c r="H38" s="34" t="str">
        <f>IF(AND(expected_severities[[#This Row],[xs:species]]&lt;&gt;"",OR(expected_severities[[#This Row],[xs:nonRecovery]]="",expected_severities[[#This Row],[xs:mild]]="",expected_severities[[#This Row],[xs:moderate]]="",expected_severities[[#This Row],[xs:severe]]="")),fill_all_cells_mssg,"")</f>
        <v/>
      </c>
    </row>
    <row r="39" spans="1:8" x14ac:dyDescent="0.25">
      <c r="A39" s="8"/>
      <c r="B39" s="31"/>
      <c r="C39" s="1"/>
      <c r="D39" s="1"/>
      <c r="E39" s="1"/>
      <c r="F39" s="1"/>
      <c r="G39" s="34" t="str">
        <f>IF(AND(expected_severities[[#This Row],[xs:species]]&lt;&gt;"",SUM(expected_severities[[#This Row],[xs:nonRecovery]:[xs:custom]])=0),total_number_mssg,IF(AND(expected_severities[[#This Row],[xs:species]]="",SUM(expected_severities[[#This Row],[xs:nonRecovery]:[xs:custom]])&gt;0),select_species_mssg,""))</f>
        <v/>
      </c>
      <c r="H39" s="34" t="str">
        <f>IF(AND(expected_severities[[#This Row],[xs:species]]&lt;&gt;"",OR(expected_severities[[#This Row],[xs:nonRecovery]]="",expected_severities[[#This Row],[xs:mild]]="",expected_severities[[#This Row],[xs:moderate]]="",expected_severities[[#This Row],[xs:severe]]="")),fill_all_cells_mssg,"")</f>
        <v/>
      </c>
    </row>
    <row r="40" spans="1:8" x14ac:dyDescent="0.25">
      <c r="A40" s="8"/>
      <c r="B40" s="31"/>
      <c r="C40" s="1"/>
      <c r="D40" s="1"/>
      <c r="E40" s="1"/>
      <c r="F40" s="1"/>
      <c r="G40" s="34" t="str">
        <f>IF(AND(expected_severities[[#This Row],[xs:species]]&lt;&gt;"",SUM(expected_severities[[#This Row],[xs:nonRecovery]:[xs:custom]])=0),total_number_mssg,IF(AND(expected_severities[[#This Row],[xs:species]]="",SUM(expected_severities[[#This Row],[xs:nonRecovery]:[xs:custom]])&gt;0),select_species_mssg,""))</f>
        <v/>
      </c>
      <c r="H40" s="34" t="str">
        <f>IF(AND(expected_severities[[#This Row],[xs:species]]&lt;&gt;"",OR(expected_severities[[#This Row],[xs:nonRecovery]]="",expected_severities[[#This Row],[xs:mild]]="",expected_severities[[#This Row],[xs:moderate]]="",expected_severities[[#This Row],[xs:severe]]="")),fill_all_cells_mssg,"")</f>
        <v/>
      </c>
    </row>
    <row r="41" spans="1:8" x14ac:dyDescent="0.25">
      <c r="A41" s="8"/>
      <c r="B41" s="31"/>
      <c r="C41" s="1"/>
      <c r="D41" s="1"/>
      <c r="E41" s="1"/>
      <c r="F41" s="1"/>
      <c r="G41" s="34" t="str">
        <f>IF(AND(expected_severities[[#This Row],[xs:species]]&lt;&gt;"",SUM(expected_severities[[#This Row],[xs:nonRecovery]:[xs:custom]])=0),total_number_mssg,IF(AND(expected_severities[[#This Row],[xs:species]]="",SUM(expected_severities[[#This Row],[xs:nonRecovery]:[xs:custom]])&gt;0),select_species_mssg,""))</f>
        <v/>
      </c>
      <c r="H41" s="34" t="str">
        <f>IF(AND(expected_severities[[#This Row],[xs:species]]&lt;&gt;"",OR(expected_severities[[#This Row],[xs:nonRecovery]]="",expected_severities[[#This Row],[xs:mild]]="",expected_severities[[#This Row],[xs:moderate]]="",expected_severities[[#This Row],[xs:severe]]="")),fill_all_cells_mssg,"")</f>
        <v/>
      </c>
    </row>
    <row r="42" spans="1:8" x14ac:dyDescent="0.25">
      <c r="A42" s="8"/>
      <c r="B42" s="31"/>
      <c r="C42" s="1"/>
      <c r="D42" s="1"/>
      <c r="E42" s="1"/>
      <c r="F42" s="1"/>
      <c r="G42" s="34" t="str">
        <f>IF(AND(expected_severities[[#This Row],[xs:species]]&lt;&gt;"",SUM(expected_severities[[#This Row],[xs:nonRecovery]:[xs:custom]])=0),total_number_mssg,IF(AND(expected_severities[[#This Row],[xs:species]]="",SUM(expected_severities[[#This Row],[xs:nonRecovery]:[xs:custom]])&gt;0),select_species_mssg,""))</f>
        <v/>
      </c>
      <c r="H42" s="34" t="str">
        <f>IF(AND(expected_severities[[#This Row],[xs:species]]&lt;&gt;"",OR(expected_severities[[#This Row],[xs:nonRecovery]]="",expected_severities[[#This Row],[xs:mild]]="",expected_severities[[#This Row],[xs:moderate]]="",expected_severities[[#This Row],[xs:severe]]="")),fill_all_cells_mssg,"")</f>
        <v/>
      </c>
    </row>
    <row r="43" spans="1:8" x14ac:dyDescent="0.25">
      <c r="C43" s="9"/>
    </row>
  </sheetData>
  <sheetProtection algorithmName="SHA-512" hashValue="HM2rAWLKX0CguRsoGi8EeiD5p8afFsd/yr6Ik0DVCSxD/Ac7JdstmW5p4iHJf15ta0Wg7EgXMqM8G6whZ42VJA==" saltValue="Jk1n6hjNfggKiNZ6v8HVnw==" spinCount="100000" sheet="1" selectLockedCells="1"/>
  <mergeCells count="1">
    <mergeCell ref="B1:E1"/>
  </mergeCells>
  <conditionalFormatting sqref="A4:A42">
    <cfRule type="duplicateValues" dxfId="19" priority="3"/>
  </conditionalFormatting>
  <conditionalFormatting sqref="G4:G42">
    <cfRule type="notContainsBlanks" dxfId="18" priority="2">
      <formula>LEN(TRIM(G4))&gt;0</formula>
    </cfRule>
  </conditionalFormatting>
  <conditionalFormatting sqref="H4:H42">
    <cfRule type="notContainsBlanks" dxfId="17" priority="1">
      <formula>LEN(TRIM(H4))&gt;0</formula>
    </cfRule>
  </conditionalFormatting>
  <dataValidations count="2">
    <dataValidation type="whole" operator="greaterThanOrEqual" allowBlank="1" showInputMessage="1" showErrorMessage="1" sqref="B4:F42" xr:uid="{00000000-0002-0000-0200-000000000000}">
      <formula1>0</formula1>
    </dataValidation>
    <dataValidation type="list" allowBlank="1" showInputMessage="1" showErrorMessage="1" sqref="A4:A42" xr:uid="{00000000-0002-0000-0200-000001000000}">
      <formula1>speciesShown</formula1>
    </dataValidation>
  </dataValidations>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2"/>
  <sheetViews>
    <sheetView workbookViewId="0">
      <selection activeCell="A4" sqref="A4"/>
    </sheetView>
  </sheetViews>
  <sheetFormatPr defaultColWidth="9" defaultRowHeight="15" x14ac:dyDescent="0.25"/>
  <cols>
    <col min="1" max="1" width="67.42578125" style="9" customWidth="1"/>
    <col min="2" max="4" width="20.7109375" style="9" customWidth="1"/>
    <col min="5" max="5" width="37.85546875" style="9" customWidth="1"/>
    <col min="6" max="6" width="65.28515625" style="9" customWidth="1"/>
    <col min="7" max="16384" width="9" style="9"/>
  </cols>
  <sheetData>
    <row r="1" spans="1:6" ht="43.5" customHeight="1" x14ac:dyDescent="0.35">
      <c r="A1" s="110" t="str">
        <f>fateList_label</f>
        <v>Az életben maradt állatok sorsa</v>
      </c>
      <c r="B1" s="146" t="str">
        <f>numbers_per_fate_label</f>
        <v>Az ismételt felhasználásra, megfelelő élőhelyre vagy állattartási rendszerbe való visszajuttatásra vagy kihelyezésre szánt állatok becsült száma</v>
      </c>
      <c r="C1" s="146"/>
      <c r="D1" s="146"/>
      <c r="E1" s="37"/>
    </row>
    <row r="2" spans="1:6" ht="44.25" customHeight="1" thickBot="1" x14ac:dyDescent="0.3">
      <c r="A2" s="38" t="str">
        <f>species_label</f>
        <v>Faj</v>
      </c>
      <c r="B2" s="109" t="str">
        <f>reused_label</f>
        <v>Ismételten felhasznált</v>
      </c>
      <c r="C2" s="109" t="str">
        <f>returned_label</f>
        <v>Visszajuttatott</v>
      </c>
      <c r="D2" s="109" t="str">
        <f>rehomed_label</f>
        <v>Kihelyezett</v>
      </c>
    </row>
    <row r="3" spans="1:6" ht="15.4" hidden="1" customHeight="1" x14ac:dyDescent="0.25">
      <c r="A3" s="9" t="s">
        <v>179</v>
      </c>
      <c r="B3" s="9" t="s">
        <v>315</v>
      </c>
      <c r="C3" s="9" t="s">
        <v>316</v>
      </c>
      <c r="D3" s="9" t="s">
        <v>317</v>
      </c>
    </row>
    <row r="4" spans="1:6" x14ac:dyDescent="0.25">
      <c r="A4" s="8"/>
      <c r="B4" s="1"/>
      <c r="C4" s="1"/>
      <c r="D4" s="1"/>
      <c r="E4" s="34" t="str">
        <f>IF(AND(fate_of_animals[[#This Row],[xs:species]]&lt;&gt;"",SUM(fate_of_animals[[#This Row],[xs:reused]:[xs:rehomed]])=0),total_number_mssg,IF(AND(fate_of_animals[[#This Row],[xs:species]]="",SUM(fate_of_animals[[#This Row],[xs:reused]:[xs:rehomed]])&gt;0),select_species_mssg,""))</f>
        <v/>
      </c>
      <c r="F4" s="34" t="str">
        <f>IF(AND(fate_of_animals[[#This Row],[xs:species]]&lt;&gt;"",OR(fate_of_animals[[#This Row],[xs:reused]]="",fate_of_animals[[#This Row],[xs:returned]]="",fate_of_animals[[#This Row],[xs:rehomed]]="")),fill_all_cells_mssg,"")</f>
        <v/>
      </c>
    </row>
    <row r="5" spans="1:6" x14ac:dyDescent="0.25">
      <c r="A5" s="8"/>
      <c r="B5" s="1"/>
      <c r="C5" s="1"/>
      <c r="D5" s="1"/>
      <c r="E5" s="34" t="str">
        <f>IF(AND(fate_of_animals[[#This Row],[xs:species]]&lt;&gt;"",SUM(fate_of_animals[[#This Row],[xs:reused]:[xs:rehomed]])=0),total_number_mssg,IF(AND(fate_of_animals[[#This Row],[xs:species]]="",SUM(fate_of_animals[[#This Row],[xs:reused]:[xs:rehomed]])&gt;0),select_species_mssg,""))</f>
        <v/>
      </c>
      <c r="F5" s="34" t="str">
        <f>IF(AND(fate_of_animals[[#This Row],[xs:species]]&lt;&gt;"",OR(fate_of_animals[[#This Row],[xs:reused]]="",fate_of_animals[[#This Row],[xs:returned]]="",fate_of_animals[[#This Row],[xs:rehomed]]="")),fill_all_cells_mssg,"")</f>
        <v/>
      </c>
    </row>
    <row r="6" spans="1:6" x14ac:dyDescent="0.25">
      <c r="A6" s="8"/>
      <c r="B6" s="1"/>
      <c r="C6" s="1"/>
      <c r="D6" s="1"/>
      <c r="E6" s="34" t="str">
        <f>IF(AND(fate_of_animals[[#This Row],[xs:species]]&lt;&gt;"",SUM(fate_of_animals[[#This Row],[xs:reused]:[xs:rehomed]])=0),total_number_mssg,IF(AND(fate_of_animals[[#This Row],[xs:species]]="",SUM(fate_of_animals[[#This Row],[xs:reused]:[xs:rehomed]])&gt;0),select_species_mssg,""))</f>
        <v/>
      </c>
      <c r="F6" s="34" t="str">
        <f>IF(AND(fate_of_animals[[#This Row],[xs:species]]&lt;&gt;"",OR(fate_of_animals[[#This Row],[xs:reused]]="",fate_of_animals[[#This Row],[xs:returned]]="",fate_of_animals[[#This Row],[xs:rehomed]]="")),fill_all_cells_mssg,"")</f>
        <v/>
      </c>
    </row>
    <row r="7" spans="1:6" x14ac:dyDescent="0.25">
      <c r="A7" s="8"/>
      <c r="B7" s="1"/>
      <c r="C7" s="1"/>
      <c r="D7" s="1"/>
      <c r="E7" s="34" t="str">
        <f>IF(AND(fate_of_animals[[#This Row],[xs:species]]&lt;&gt;"",SUM(fate_of_animals[[#This Row],[xs:reused]:[xs:rehomed]])=0),total_number_mssg,IF(AND(fate_of_animals[[#This Row],[xs:species]]="",SUM(fate_of_animals[[#This Row],[xs:reused]:[xs:rehomed]])&gt;0),select_species_mssg,""))</f>
        <v/>
      </c>
      <c r="F7" s="34" t="str">
        <f>IF(AND(fate_of_animals[[#This Row],[xs:species]]&lt;&gt;"",OR(fate_of_animals[[#This Row],[xs:reused]]="",fate_of_animals[[#This Row],[xs:returned]]="",fate_of_animals[[#This Row],[xs:rehomed]]="")),fill_all_cells_mssg,"")</f>
        <v/>
      </c>
    </row>
    <row r="8" spans="1:6" x14ac:dyDescent="0.25">
      <c r="A8" s="8"/>
      <c r="B8" s="1"/>
      <c r="C8" s="1"/>
      <c r="D8" s="1"/>
      <c r="E8" s="34" t="str">
        <f>IF(AND(fate_of_animals[[#This Row],[xs:species]]&lt;&gt;"",SUM(fate_of_animals[[#This Row],[xs:reused]:[xs:rehomed]])=0),total_number_mssg,IF(AND(fate_of_animals[[#This Row],[xs:species]]="",SUM(fate_of_animals[[#This Row],[xs:reused]:[xs:rehomed]])&gt;0),select_species_mssg,""))</f>
        <v/>
      </c>
      <c r="F8" s="34" t="str">
        <f>IF(AND(fate_of_animals[[#This Row],[xs:species]]&lt;&gt;"",OR(fate_of_animals[[#This Row],[xs:reused]]="",fate_of_animals[[#This Row],[xs:returned]]="",fate_of_animals[[#This Row],[xs:rehomed]]="")),fill_all_cells_mssg,"")</f>
        <v/>
      </c>
    </row>
    <row r="9" spans="1:6" x14ac:dyDescent="0.25">
      <c r="A9" s="8"/>
      <c r="B9" s="1"/>
      <c r="C9" s="1"/>
      <c r="D9" s="1"/>
      <c r="E9" s="34" t="str">
        <f>IF(AND(fate_of_animals[[#This Row],[xs:species]]&lt;&gt;"",SUM(fate_of_animals[[#This Row],[xs:reused]:[xs:rehomed]])=0),total_number_mssg,IF(AND(fate_of_animals[[#This Row],[xs:species]]="",SUM(fate_of_animals[[#This Row],[xs:reused]:[xs:rehomed]])&gt;0),select_species_mssg,""))</f>
        <v/>
      </c>
      <c r="F9" s="34" t="str">
        <f>IF(AND(fate_of_animals[[#This Row],[xs:species]]&lt;&gt;"",OR(fate_of_animals[[#This Row],[xs:reused]]="",fate_of_animals[[#This Row],[xs:returned]]="",fate_of_animals[[#This Row],[xs:rehomed]]="")),fill_all_cells_mssg,"")</f>
        <v/>
      </c>
    </row>
    <row r="10" spans="1:6" x14ac:dyDescent="0.25">
      <c r="A10" s="8"/>
      <c r="B10" s="1"/>
      <c r="C10" s="1"/>
      <c r="D10" s="1"/>
      <c r="E10" s="34" t="str">
        <f>IF(AND(fate_of_animals[[#This Row],[xs:species]]&lt;&gt;"",SUM(fate_of_animals[[#This Row],[xs:reused]:[xs:rehomed]])=0),total_number_mssg,IF(AND(fate_of_animals[[#This Row],[xs:species]]="",SUM(fate_of_animals[[#This Row],[xs:reused]:[xs:rehomed]])&gt;0),select_species_mssg,""))</f>
        <v/>
      </c>
      <c r="F10" s="34" t="str">
        <f>IF(AND(fate_of_animals[[#This Row],[xs:species]]&lt;&gt;"",OR(fate_of_animals[[#This Row],[xs:reused]]="",fate_of_animals[[#This Row],[xs:returned]]="",fate_of_animals[[#This Row],[xs:rehomed]]="")),fill_all_cells_mssg,"")</f>
        <v/>
      </c>
    </row>
    <row r="11" spans="1:6" x14ac:dyDescent="0.25">
      <c r="A11" s="8"/>
      <c r="B11" s="1"/>
      <c r="C11" s="1"/>
      <c r="D11" s="1"/>
      <c r="E11" s="34" t="str">
        <f>IF(AND(fate_of_animals[[#This Row],[xs:species]]&lt;&gt;"",SUM(fate_of_animals[[#This Row],[xs:reused]:[xs:rehomed]])=0),total_number_mssg,IF(AND(fate_of_animals[[#This Row],[xs:species]]="",SUM(fate_of_animals[[#This Row],[xs:reused]:[xs:rehomed]])&gt;0),select_species_mssg,""))</f>
        <v/>
      </c>
      <c r="F11" s="34" t="str">
        <f>IF(AND(fate_of_animals[[#This Row],[xs:species]]&lt;&gt;"",OR(fate_of_animals[[#This Row],[xs:reused]]="",fate_of_animals[[#This Row],[xs:returned]]="",fate_of_animals[[#This Row],[xs:rehomed]]="")),fill_all_cells_mssg,"")</f>
        <v/>
      </c>
    </row>
    <row r="12" spans="1:6" x14ac:dyDescent="0.25">
      <c r="A12" s="8"/>
      <c r="B12" s="1"/>
      <c r="C12" s="1"/>
      <c r="D12" s="1"/>
      <c r="E12" s="34" t="str">
        <f>IF(AND(fate_of_animals[[#This Row],[xs:species]]&lt;&gt;"",SUM(fate_of_animals[[#This Row],[xs:reused]:[xs:rehomed]])=0),total_number_mssg,IF(AND(fate_of_animals[[#This Row],[xs:species]]="",SUM(fate_of_animals[[#This Row],[xs:reused]:[xs:rehomed]])&gt;0),select_species_mssg,""))</f>
        <v/>
      </c>
      <c r="F12" s="34" t="str">
        <f>IF(AND(fate_of_animals[[#This Row],[xs:species]]&lt;&gt;"",OR(fate_of_animals[[#This Row],[xs:reused]]="",fate_of_animals[[#This Row],[xs:returned]]="",fate_of_animals[[#This Row],[xs:rehomed]]="")),fill_all_cells_mssg,"")</f>
        <v/>
      </c>
    </row>
    <row r="13" spans="1:6" x14ac:dyDescent="0.25">
      <c r="A13" s="8"/>
      <c r="B13" s="1"/>
      <c r="C13" s="1"/>
      <c r="D13" s="1"/>
      <c r="E13" s="34" t="str">
        <f>IF(AND(fate_of_animals[[#This Row],[xs:species]]&lt;&gt;"",SUM(fate_of_animals[[#This Row],[xs:reused]:[xs:rehomed]])=0),total_number_mssg,IF(AND(fate_of_animals[[#This Row],[xs:species]]="",SUM(fate_of_animals[[#This Row],[xs:reused]:[xs:rehomed]])&gt;0),select_species_mssg,""))</f>
        <v/>
      </c>
      <c r="F13" s="34" t="str">
        <f>IF(AND(fate_of_animals[[#This Row],[xs:species]]&lt;&gt;"",OR(fate_of_animals[[#This Row],[xs:reused]]="",fate_of_animals[[#This Row],[xs:returned]]="",fate_of_animals[[#This Row],[xs:rehomed]]="")),fill_all_cells_mssg,"")</f>
        <v/>
      </c>
    </row>
    <row r="14" spans="1:6" x14ac:dyDescent="0.25">
      <c r="A14" s="8"/>
      <c r="B14" s="1"/>
      <c r="C14" s="1"/>
      <c r="D14" s="1"/>
      <c r="E14" s="34" t="str">
        <f>IF(AND(fate_of_animals[[#This Row],[xs:species]]&lt;&gt;"",SUM(fate_of_animals[[#This Row],[xs:reused]:[xs:rehomed]])=0),total_number_mssg,IF(AND(fate_of_animals[[#This Row],[xs:species]]="",SUM(fate_of_animals[[#This Row],[xs:reused]:[xs:rehomed]])&gt;0),select_species_mssg,""))</f>
        <v/>
      </c>
      <c r="F14" s="34" t="str">
        <f>IF(AND(fate_of_animals[[#This Row],[xs:species]]&lt;&gt;"",OR(fate_of_animals[[#This Row],[xs:reused]]="",fate_of_animals[[#This Row],[xs:returned]]="",fate_of_animals[[#This Row],[xs:rehomed]]="")),fill_all_cells_mssg,"")</f>
        <v/>
      </c>
    </row>
    <row r="15" spans="1:6" x14ac:dyDescent="0.25">
      <c r="A15" s="8"/>
      <c r="B15" s="1"/>
      <c r="C15" s="1"/>
      <c r="D15" s="1"/>
      <c r="E15" s="34" t="str">
        <f>IF(AND(fate_of_animals[[#This Row],[xs:species]]&lt;&gt;"",SUM(fate_of_animals[[#This Row],[xs:reused]:[xs:rehomed]])=0),total_number_mssg,IF(AND(fate_of_animals[[#This Row],[xs:species]]="",SUM(fate_of_animals[[#This Row],[xs:reused]:[xs:rehomed]])&gt;0),select_species_mssg,""))</f>
        <v/>
      </c>
      <c r="F15" s="34" t="str">
        <f>IF(AND(fate_of_animals[[#This Row],[xs:species]]&lt;&gt;"",OR(fate_of_animals[[#This Row],[xs:reused]]="",fate_of_animals[[#This Row],[xs:returned]]="",fate_of_animals[[#This Row],[xs:rehomed]]="")),fill_all_cells_mssg,"")</f>
        <v/>
      </c>
    </row>
    <row r="16" spans="1:6" x14ac:dyDescent="0.25">
      <c r="A16" s="8"/>
      <c r="B16" s="1"/>
      <c r="C16" s="1"/>
      <c r="D16" s="1"/>
      <c r="E16" s="34" t="str">
        <f>IF(AND(fate_of_animals[[#This Row],[xs:species]]&lt;&gt;"",SUM(fate_of_animals[[#This Row],[xs:reused]:[xs:rehomed]])=0),total_number_mssg,IF(AND(fate_of_animals[[#This Row],[xs:species]]="",SUM(fate_of_animals[[#This Row],[xs:reused]:[xs:rehomed]])&gt;0),select_species_mssg,""))</f>
        <v/>
      </c>
      <c r="F16" s="34" t="str">
        <f>IF(AND(fate_of_animals[[#This Row],[xs:species]]&lt;&gt;"",OR(fate_of_animals[[#This Row],[xs:reused]]="",fate_of_animals[[#This Row],[xs:returned]]="",fate_of_animals[[#This Row],[xs:rehomed]]="")),fill_all_cells_mssg,"")</f>
        <v/>
      </c>
    </row>
    <row r="17" spans="1:6" x14ac:dyDescent="0.25">
      <c r="A17" s="8"/>
      <c r="B17" s="1"/>
      <c r="C17" s="1"/>
      <c r="D17" s="1"/>
      <c r="E17" s="34" t="str">
        <f>IF(AND(fate_of_animals[[#This Row],[xs:species]]&lt;&gt;"",SUM(fate_of_animals[[#This Row],[xs:reused]:[xs:rehomed]])=0),total_number_mssg,IF(AND(fate_of_animals[[#This Row],[xs:species]]="",SUM(fate_of_animals[[#This Row],[xs:reused]:[xs:rehomed]])&gt;0),select_species_mssg,""))</f>
        <v/>
      </c>
      <c r="F17" s="34" t="str">
        <f>IF(AND(fate_of_animals[[#This Row],[xs:species]]&lt;&gt;"",OR(fate_of_animals[[#This Row],[xs:reused]]="",fate_of_animals[[#This Row],[xs:returned]]="",fate_of_animals[[#This Row],[xs:rehomed]]="")),fill_all_cells_mssg,"")</f>
        <v/>
      </c>
    </row>
    <row r="18" spans="1:6" x14ac:dyDescent="0.25">
      <c r="A18" s="8"/>
      <c r="B18" s="1"/>
      <c r="C18" s="1"/>
      <c r="D18" s="1"/>
      <c r="E18" s="34" t="str">
        <f>IF(AND(fate_of_animals[[#This Row],[xs:species]]&lt;&gt;"",SUM(fate_of_animals[[#This Row],[xs:reused]:[xs:rehomed]])=0),total_number_mssg,IF(AND(fate_of_animals[[#This Row],[xs:species]]="",SUM(fate_of_animals[[#This Row],[xs:reused]:[xs:rehomed]])&gt;0),select_species_mssg,""))</f>
        <v/>
      </c>
      <c r="F18" s="34" t="str">
        <f>IF(AND(fate_of_animals[[#This Row],[xs:species]]&lt;&gt;"",OR(fate_of_animals[[#This Row],[xs:reused]]="",fate_of_animals[[#This Row],[xs:returned]]="",fate_of_animals[[#This Row],[xs:rehomed]]="")),fill_all_cells_mssg,"")</f>
        <v/>
      </c>
    </row>
    <row r="19" spans="1:6" x14ac:dyDescent="0.25">
      <c r="A19" s="8"/>
      <c r="B19" s="1"/>
      <c r="C19" s="1"/>
      <c r="D19" s="1"/>
      <c r="E19" s="34" t="str">
        <f>IF(AND(fate_of_animals[[#This Row],[xs:species]]&lt;&gt;"",SUM(fate_of_animals[[#This Row],[xs:reused]:[xs:rehomed]])=0),total_number_mssg,IF(AND(fate_of_animals[[#This Row],[xs:species]]="",SUM(fate_of_animals[[#This Row],[xs:reused]:[xs:rehomed]])&gt;0),select_species_mssg,""))</f>
        <v/>
      </c>
      <c r="F19" s="34" t="str">
        <f>IF(AND(fate_of_animals[[#This Row],[xs:species]]&lt;&gt;"",OR(fate_of_animals[[#This Row],[xs:reused]]="",fate_of_animals[[#This Row],[xs:returned]]="",fate_of_animals[[#This Row],[xs:rehomed]]="")),fill_all_cells_mssg,"")</f>
        <v/>
      </c>
    </row>
    <row r="20" spans="1:6" x14ac:dyDescent="0.25">
      <c r="A20" s="8"/>
      <c r="B20" s="1"/>
      <c r="C20" s="1"/>
      <c r="D20" s="1"/>
      <c r="E20" s="34" t="str">
        <f>IF(AND(fate_of_animals[[#This Row],[xs:species]]&lt;&gt;"",SUM(fate_of_animals[[#This Row],[xs:reused]:[xs:rehomed]])=0),total_number_mssg,IF(AND(fate_of_animals[[#This Row],[xs:species]]="",SUM(fate_of_animals[[#This Row],[xs:reused]:[xs:rehomed]])&gt;0),select_species_mssg,""))</f>
        <v/>
      </c>
      <c r="F20" s="34" t="str">
        <f>IF(AND(fate_of_animals[[#This Row],[xs:species]]&lt;&gt;"",OR(fate_of_animals[[#This Row],[xs:reused]]="",fate_of_animals[[#This Row],[xs:returned]]="",fate_of_animals[[#This Row],[xs:rehomed]]="")),fill_all_cells_mssg,"")</f>
        <v/>
      </c>
    </row>
    <row r="21" spans="1:6" x14ac:dyDescent="0.25">
      <c r="A21" s="8"/>
      <c r="B21" s="1"/>
      <c r="C21" s="1"/>
      <c r="D21" s="1"/>
      <c r="E21" s="34" t="str">
        <f>IF(AND(fate_of_animals[[#This Row],[xs:species]]&lt;&gt;"",SUM(fate_of_animals[[#This Row],[xs:reused]:[xs:rehomed]])=0),total_number_mssg,IF(AND(fate_of_animals[[#This Row],[xs:species]]="",SUM(fate_of_animals[[#This Row],[xs:reused]:[xs:rehomed]])&gt;0),select_species_mssg,""))</f>
        <v/>
      </c>
      <c r="F21" s="34" t="str">
        <f>IF(AND(fate_of_animals[[#This Row],[xs:species]]&lt;&gt;"",OR(fate_of_animals[[#This Row],[xs:reused]]="",fate_of_animals[[#This Row],[xs:returned]]="",fate_of_animals[[#This Row],[xs:rehomed]]="")),fill_all_cells_mssg,"")</f>
        <v/>
      </c>
    </row>
    <row r="22" spans="1:6" x14ac:dyDescent="0.25">
      <c r="A22" s="8"/>
      <c r="B22" s="1"/>
      <c r="C22" s="1"/>
      <c r="D22" s="1"/>
      <c r="E22" s="34" t="str">
        <f>IF(AND(fate_of_animals[[#This Row],[xs:species]]&lt;&gt;"",SUM(fate_of_animals[[#This Row],[xs:reused]:[xs:rehomed]])=0),total_number_mssg,IF(AND(fate_of_animals[[#This Row],[xs:species]]="",SUM(fate_of_animals[[#This Row],[xs:reused]:[xs:rehomed]])&gt;0),select_species_mssg,""))</f>
        <v/>
      </c>
      <c r="F22" s="34" t="str">
        <f>IF(AND(fate_of_animals[[#This Row],[xs:species]]&lt;&gt;"",OR(fate_of_animals[[#This Row],[xs:reused]]="",fate_of_animals[[#This Row],[xs:returned]]="",fate_of_animals[[#This Row],[xs:rehomed]]="")),fill_all_cells_mssg,"")</f>
        <v/>
      </c>
    </row>
    <row r="23" spans="1:6" x14ac:dyDescent="0.25">
      <c r="A23" s="8"/>
      <c r="B23" s="1"/>
      <c r="C23" s="1"/>
      <c r="D23" s="1"/>
      <c r="E23" s="34" t="str">
        <f>IF(AND(fate_of_animals[[#This Row],[xs:species]]&lt;&gt;"",SUM(fate_of_animals[[#This Row],[xs:reused]:[xs:rehomed]])=0),total_number_mssg,IF(AND(fate_of_animals[[#This Row],[xs:species]]="",SUM(fate_of_animals[[#This Row],[xs:reused]:[xs:rehomed]])&gt;0),select_species_mssg,""))</f>
        <v/>
      </c>
      <c r="F23" s="34" t="str">
        <f>IF(AND(fate_of_animals[[#This Row],[xs:species]]&lt;&gt;"",OR(fate_of_animals[[#This Row],[xs:reused]]="",fate_of_animals[[#This Row],[xs:returned]]="",fate_of_animals[[#This Row],[xs:rehomed]]="")),fill_all_cells_mssg,"")</f>
        <v/>
      </c>
    </row>
    <row r="24" spans="1:6" x14ac:dyDescent="0.25">
      <c r="A24" s="8"/>
      <c r="B24" s="1"/>
      <c r="C24" s="1"/>
      <c r="D24" s="1"/>
      <c r="E24" s="34" t="str">
        <f>IF(AND(fate_of_animals[[#This Row],[xs:species]]&lt;&gt;"",SUM(fate_of_animals[[#This Row],[xs:reused]:[xs:rehomed]])=0),total_number_mssg,IF(AND(fate_of_animals[[#This Row],[xs:species]]="",SUM(fate_of_animals[[#This Row],[xs:reused]:[xs:rehomed]])&gt;0),select_species_mssg,""))</f>
        <v/>
      </c>
      <c r="F24" s="34" t="str">
        <f>IF(AND(fate_of_animals[[#This Row],[xs:species]]&lt;&gt;"",OR(fate_of_animals[[#This Row],[xs:reused]]="",fate_of_animals[[#This Row],[xs:returned]]="",fate_of_animals[[#This Row],[xs:rehomed]]="")),fill_all_cells_mssg,"")</f>
        <v/>
      </c>
    </row>
    <row r="25" spans="1:6" x14ac:dyDescent="0.25">
      <c r="A25" s="8"/>
      <c r="B25" s="1"/>
      <c r="C25" s="1"/>
      <c r="D25" s="1"/>
      <c r="E25" s="34" t="str">
        <f>IF(AND(fate_of_animals[[#This Row],[xs:species]]&lt;&gt;"",SUM(fate_of_animals[[#This Row],[xs:reused]:[xs:rehomed]])=0),total_number_mssg,IF(AND(fate_of_animals[[#This Row],[xs:species]]="",SUM(fate_of_animals[[#This Row],[xs:reused]:[xs:rehomed]])&gt;0),select_species_mssg,""))</f>
        <v/>
      </c>
      <c r="F25" s="34" t="str">
        <f>IF(AND(fate_of_animals[[#This Row],[xs:species]]&lt;&gt;"",OR(fate_of_animals[[#This Row],[xs:reused]]="",fate_of_animals[[#This Row],[xs:returned]]="",fate_of_animals[[#This Row],[xs:rehomed]]="")),fill_all_cells_mssg,"")</f>
        <v/>
      </c>
    </row>
    <row r="26" spans="1:6" x14ac:dyDescent="0.25">
      <c r="A26" s="8"/>
      <c r="B26" s="1"/>
      <c r="C26" s="1"/>
      <c r="D26" s="1"/>
      <c r="E26" s="34" t="str">
        <f>IF(AND(fate_of_animals[[#This Row],[xs:species]]&lt;&gt;"",SUM(fate_of_animals[[#This Row],[xs:reused]:[xs:rehomed]])=0),total_number_mssg,IF(AND(fate_of_animals[[#This Row],[xs:species]]="",SUM(fate_of_animals[[#This Row],[xs:reused]:[xs:rehomed]])&gt;0),select_species_mssg,""))</f>
        <v/>
      </c>
      <c r="F26" s="34" t="str">
        <f>IF(AND(fate_of_animals[[#This Row],[xs:species]]&lt;&gt;"",OR(fate_of_animals[[#This Row],[xs:reused]]="",fate_of_animals[[#This Row],[xs:returned]]="",fate_of_animals[[#This Row],[xs:rehomed]]="")),fill_all_cells_mssg,"")</f>
        <v/>
      </c>
    </row>
    <row r="27" spans="1:6" x14ac:dyDescent="0.25">
      <c r="A27" s="8"/>
      <c r="B27" s="1"/>
      <c r="C27" s="1"/>
      <c r="D27" s="1"/>
      <c r="E27" s="34" t="str">
        <f>IF(AND(fate_of_animals[[#This Row],[xs:species]]&lt;&gt;"",SUM(fate_of_animals[[#This Row],[xs:reused]:[xs:rehomed]])=0),total_number_mssg,IF(AND(fate_of_animals[[#This Row],[xs:species]]="",SUM(fate_of_animals[[#This Row],[xs:reused]:[xs:rehomed]])&gt;0),select_species_mssg,""))</f>
        <v/>
      </c>
      <c r="F27" s="34" t="str">
        <f>IF(AND(fate_of_animals[[#This Row],[xs:species]]&lt;&gt;"",OR(fate_of_animals[[#This Row],[xs:reused]]="",fate_of_animals[[#This Row],[xs:returned]]="",fate_of_animals[[#This Row],[xs:rehomed]]="")),fill_all_cells_mssg,"")</f>
        <v/>
      </c>
    </row>
    <row r="28" spans="1:6" x14ac:dyDescent="0.25">
      <c r="A28" s="8"/>
      <c r="B28" s="1"/>
      <c r="C28" s="1"/>
      <c r="D28" s="1"/>
      <c r="E28" s="34" t="str">
        <f>IF(AND(fate_of_animals[[#This Row],[xs:species]]&lt;&gt;"",SUM(fate_of_animals[[#This Row],[xs:reused]:[xs:rehomed]])=0),total_number_mssg,IF(AND(fate_of_animals[[#This Row],[xs:species]]="",SUM(fate_of_animals[[#This Row],[xs:reused]:[xs:rehomed]])&gt;0),select_species_mssg,""))</f>
        <v/>
      </c>
      <c r="F28" s="34" t="str">
        <f>IF(AND(fate_of_animals[[#This Row],[xs:species]]&lt;&gt;"",OR(fate_of_animals[[#This Row],[xs:reused]]="",fate_of_animals[[#This Row],[xs:returned]]="",fate_of_animals[[#This Row],[xs:rehomed]]="")),fill_all_cells_mssg,"")</f>
        <v/>
      </c>
    </row>
    <row r="29" spans="1:6" x14ac:dyDescent="0.25">
      <c r="A29" s="8"/>
      <c r="B29" s="1"/>
      <c r="C29" s="1"/>
      <c r="D29" s="1"/>
      <c r="E29" s="34" t="str">
        <f>IF(AND(fate_of_animals[[#This Row],[xs:species]]&lt;&gt;"",SUM(fate_of_animals[[#This Row],[xs:reused]:[xs:rehomed]])=0),total_number_mssg,IF(AND(fate_of_animals[[#This Row],[xs:species]]="",SUM(fate_of_animals[[#This Row],[xs:reused]:[xs:rehomed]])&gt;0),select_species_mssg,""))</f>
        <v/>
      </c>
      <c r="F29" s="34" t="str">
        <f>IF(AND(fate_of_animals[[#This Row],[xs:species]]&lt;&gt;"",OR(fate_of_animals[[#This Row],[xs:reused]]="",fate_of_animals[[#This Row],[xs:returned]]="",fate_of_animals[[#This Row],[xs:rehomed]]="")),fill_all_cells_mssg,"")</f>
        <v/>
      </c>
    </row>
    <row r="30" spans="1:6" x14ac:dyDescent="0.25">
      <c r="A30" s="8"/>
      <c r="B30" s="1"/>
      <c r="C30" s="1"/>
      <c r="D30" s="1"/>
      <c r="E30" s="34" t="str">
        <f>IF(AND(fate_of_animals[[#This Row],[xs:species]]&lt;&gt;"",SUM(fate_of_animals[[#This Row],[xs:reused]:[xs:rehomed]])=0),total_number_mssg,IF(AND(fate_of_animals[[#This Row],[xs:species]]="",SUM(fate_of_animals[[#This Row],[xs:reused]:[xs:rehomed]])&gt;0),select_species_mssg,""))</f>
        <v/>
      </c>
      <c r="F30" s="34" t="str">
        <f>IF(AND(fate_of_animals[[#This Row],[xs:species]]&lt;&gt;"",OR(fate_of_animals[[#This Row],[xs:reused]]="",fate_of_animals[[#This Row],[xs:returned]]="",fate_of_animals[[#This Row],[xs:rehomed]]="")),fill_all_cells_mssg,"")</f>
        <v/>
      </c>
    </row>
    <row r="31" spans="1:6" x14ac:dyDescent="0.25">
      <c r="A31" s="8"/>
      <c r="B31" s="1"/>
      <c r="C31" s="1"/>
      <c r="D31" s="1"/>
      <c r="E31" s="34" t="str">
        <f>IF(AND(fate_of_animals[[#This Row],[xs:species]]&lt;&gt;"",SUM(fate_of_animals[[#This Row],[xs:reused]:[xs:rehomed]])=0),total_number_mssg,IF(AND(fate_of_animals[[#This Row],[xs:species]]="",SUM(fate_of_animals[[#This Row],[xs:reused]:[xs:rehomed]])&gt;0),select_species_mssg,""))</f>
        <v/>
      </c>
      <c r="F31" s="34" t="str">
        <f>IF(AND(fate_of_animals[[#This Row],[xs:species]]&lt;&gt;"",OR(fate_of_animals[[#This Row],[xs:reused]]="",fate_of_animals[[#This Row],[xs:returned]]="",fate_of_animals[[#This Row],[xs:rehomed]]="")),fill_all_cells_mssg,"")</f>
        <v/>
      </c>
    </row>
    <row r="32" spans="1:6" x14ac:dyDescent="0.25">
      <c r="A32" s="8"/>
      <c r="B32" s="1"/>
      <c r="C32" s="1"/>
      <c r="D32" s="1"/>
      <c r="E32" s="34" t="str">
        <f>IF(AND(fate_of_animals[[#This Row],[xs:species]]&lt;&gt;"",SUM(fate_of_animals[[#This Row],[xs:reused]:[xs:rehomed]])=0),total_number_mssg,IF(AND(fate_of_animals[[#This Row],[xs:species]]="",SUM(fate_of_animals[[#This Row],[xs:reused]:[xs:rehomed]])&gt;0),select_species_mssg,""))</f>
        <v/>
      </c>
      <c r="F32" s="34" t="str">
        <f>IF(AND(fate_of_animals[[#This Row],[xs:species]]&lt;&gt;"",OR(fate_of_animals[[#This Row],[xs:reused]]="",fate_of_animals[[#This Row],[xs:returned]]="",fate_of_animals[[#This Row],[xs:rehomed]]="")),fill_all_cells_mssg,"")</f>
        <v/>
      </c>
    </row>
    <row r="33" spans="1:6" x14ac:dyDescent="0.25">
      <c r="A33" s="8"/>
      <c r="B33" s="1"/>
      <c r="C33" s="1"/>
      <c r="D33" s="1"/>
      <c r="E33" s="34" t="str">
        <f>IF(AND(fate_of_animals[[#This Row],[xs:species]]&lt;&gt;"",SUM(fate_of_animals[[#This Row],[xs:reused]:[xs:rehomed]])=0),total_number_mssg,IF(AND(fate_of_animals[[#This Row],[xs:species]]="",SUM(fate_of_animals[[#This Row],[xs:reused]:[xs:rehomed]])&gt;0),select_species_mssg,""))</f>
        <v/>
      </c>
      <c r="F33" s="34" t="str">
        <f>IF(AND(fate_of_animals[[#This Row],[xs:species]]&lt;&gt;"",OR(fate_of_animals[[#This Row],[xs:reused]]="",fate_of_animals[[#This Row],[xs:returned]]="",fate_of_animals[[#This Row],[xs:rehomed]]="")),fill_all_cells_mssg,"")</f>
        <v/>
      </c>
    </row>
    <row r="34" spans="1:6" x14ac:dyDescent="0.25">
      <c r="A34" s="8"/>
      <c r="B34" s="1"/>
      <c r="C34" s="1"/>
      <c r="D34" s="1"/>
      <c r="E34" s="34" t="str">
        <f>IF(AND(fate_of_animals[[#This Row],[xs:species]]&lt;&gt;"",SUM(fate_of_animals[[#This Row],[xs:reused]:[xs:rehomed]])=0),total_number_mssg,IF(AND(fate_of_animals[[#This Row],[xs:species]]="",SUM(fate_of_animals[[#This Row],[xs:reused]:[xs:rehomed]])&gt;0),select_species_mssg,""))</f>
        <v/>
      </c>
      <c r="F34" s="34" t="str">
        <f>IF(AND(fate_of_animals[[#This Row],[xs:species]]&lt;&gt;"",OR(fate_of_animals[[#This Row],[xs:reused]]="",fate_of_animals[[#This Row],[xs:returned]]="",fate_of_animals[[#This Row],[xs:rehomed]]="")),fill_all_cells_mssg,"")</f>
        <v/>
      </c>
    </row>
    <row r="35" spans="1:6" x14ac:dyDescent="0.25">
      <c r="A35" s="8"/>
      <c r="B35" s="1"/>
      <c r="C35" s="1"/>
      <c r="D35" s="1"/>
      <c r="E35" s="34" t="str">
        <f>IF(AND(fate_of_animals[[#This Row],[xs:species]]&lt;&gt;"",SUM(fate_of_animals[[#This Row],[xs:reused]:[xs:rehomed]])=0),total_number_mssg,IF(AND(fate_of_animals[[#This Row],[xs:species]]="",SUM(fate_of_animals[[#This Row],[xs:reused]:[xs:rehomed]])&gt;0),select_species_mssg,""))</f>
        <v/>
      </c>
      <c r="F35" s="34" t="str">
        <f>IF(AND(fate_of_animals[[#This Row],[xs:species]]&lt;&gt;"",OR(fate_of_animals[[#This Row],[xs:reused]]="",fate_of_animals[[#This Row],[xs:returned]]="",fate_of_animals[[#This Row],[xs:rehomed]]="")),fill_all_cells_mssg,"")</f>
        <v/>
      </c>
    </row>
    <row r="36" spans="1:6" x14ac:dyDescent="0.25">
      <c r="A36" s="8"/>
      <c r="B36" s="1"/>
      <c r="C36" s="1"/>
      <c r="D36" s="1"/>
      <c r="E36" s="34" t="str">
        <f>IF(AND(fate_of_animals[[#This Row],[xs:species]]&lt;&gt;"",SUM(fate_of_animals[[#This Row],[xs:reused]:[xs:rehomed]])=0),total_number_mssg,IF(AND(fate_of_animals[[#This Row],[xs:species]]="",SUM(fate_of_animals[[#This Row],[xs:reused]:[xs:rehomed]])&gt;0),select_species_mssg,""))</f>
        <v/>
      </c>
      <c r="F36" s="34" t="str">
        <f>IF(AND(fate_of_animals[[#This Row],[xs:species]]&lt;&gt;"",OR(fate_of_animals[[#This Row],[xs:reused]]="",fate_of_animals[[#This Row],[xs:returned]]="",fate_of_animals[[#This Row],[xs:rehomed]]="")),fill_all_cells_mssg,"")</f>
        <v/>
      </c>
    </row>
    <row r="37" spans="1:6" x14ac:dyDescent="0.25">
      <c r="A37" s="8"/>
      <c r="B37" s="1"/>
      <c r="C37" s="1"/>
      <c r="D37" s="1"/>
      <c r="E37" s="34" t="str">
        <f>IF(AND(fate_of_animals[[#This Row],[xs:species]]&lt;&gt;"",SUM(fate_of_animals[[#This Row],[xs:reused]:[xs:rehomed]])=0),total_number_mssg,IF(AND(fate_of_animals[[#This Row],[xs:species]]="",SUM(fate_of_animals[[#This Row],[xs:reused]:[xs:rehomed]])&gt;0),select_species_mssg,""))</f>
        <v/>
      </c>
      <c r="F37" s="34" t="str">
        <f>IF(AND(fate_of_animals[[#This Row],[xs:species]]&lt;&gt;"",OR(fate_of_animals[[#This Row],[xs:reused]]="",fate_of_animals[[#This Row],[xs:returned]]="",fate_of_animals[[#This Row],[xs:rehomed]]="")),fill_all_cells_mssg,"")</f>
        <v/>
      </c>
    </row>
    <row r="38" spans="1:6" x14ac:dyDescent="0.25">
      <c r="A38" s="8"/>
      <c r="B38" s="1"/>
      <c r="C38" s="1"/>
      <c r="D38" s="1"/>
      <c r="E38" s="34" t="str">
        <f>IF(AND(fate_of_animals[[#This Row],[xs:species]]&lt;&gt;"",SUM(fate_of_animals[[#This Row],[xs:reused]:[xs:rehomed]])=0),total_number_mssg,IF(AND(fate_of_animals[[#This Row],[xs:species]]="",SUM(fate_of_animals[[#This Row],[xs:reused]:[xs:rehomed]])&gt;0),select_species_mssg,""))</f>
        <v/>
      </c>
      <c r="F38" s="34" t="str">
        <f>IF(AND(fate_of_animals[[#This Row],[xs:species]]&lt;&gt;"",OR(fate_of_animals[[#This Row],[xs:reused]]="",fate_of_animals[[#This Row],[xs:returned]]="",fate_of_animals[[#This Row],[xs:rehomed]]="")),fill_all_cells_mssg,"")</f>
        <v/>
      </c>
    </row>
    <row r="39" spans="1:6" x14ac:dyDescent="0.25">
      <c r="A39" s="8"/>
      <c r="B39" s="1"/>
      <c r="C39" s="1"/>
      <c r="D39" s="1"/>
      <c r="E39" s="34" t="str">
        <f>IF(AND(fate_of_animals[[#This Row],[xs:species]]&lt;&gt;"",SUM(fate_of_animals[[#This Row],[xs:reused]:[xs:rehomed]])=0),total_number_mssg,IF(AND(fate_of_animals[[#This Row],[xs:species]]="",SUM(fate_of_animals[[#This Row],[xs:reused]:[xs:rehomed]])&gt;0),select_species_mssg,""))</f>
        <v/>
      </c>
      <c r="F39" s="34" t="str">
        <f>IF(AND(fate_of_animals[[#This Row],[xs:species]]&lt;&gt;"",OR(fate_of_animals[[#This Row],[xs:reused]]="",fate_of_animals[[#This Row],[xs:returned]]="",fate_of_animals[[#This Row],[xs:rehomed]]="")),fill_all_cells_mssg,"")</f>
        <v/>
      </c>
    </row>
    <row r="40" spans="1:6" x14ac:dyDescent="0.25">
      <c r="A40" s="8"/>
      <c r="B40" s="1"/>
      <c r="C40" s="1"/>
      <c r="D40" s="1"/>
      <c r="E40" s="34" t="str">
        <f>IF(AND(fate_of_animals[[#This Row],[xs:species]]&lt;&gt;"",SUM(fate_of_animals[[#This Row],[xs:reused]:[xs:rehomed]])=0),total_number_mssg,IF(AND(fate_of_animals[[#This Row],[xs:species]]="",SUM(fate_of_animals[[#This Row],[xs:reused]:[xs:rehomed]])&gt;0),select_species_mssg,""))</f>
        <v/>
      </c>
      <c r="F40" s="34" t="str">
        <f>IF(AND(fate_of_animals[[#This Row],[xs:species]]&lt;&gt;"",OR(fate_of_animals[[#This Row],[xs:reused]]="",fate_of_animals[[#This Row],[xs:returned]]="",fate_of_animals[[#This Row],[xs:rehomed]]="")),fill_all_cells_mssg,"")</f>
        <v/>
      </c>
    </row>
    <row r="41" spans="1:6" x14ac:dyDescent="0.25">
      <c r="A41" s="8"/>
      <c r="B41" s="1"/>
      <c r="C41" s="1"/>
      <c r="D41" s="1"/>
      <c r="E41" s="34" t="str">
        <f>IF(AND(fate_of_animals[[#This Row],[xs:species]]&lt;&gt;"",SUM(fate_of_animals[[#This Row],[xs:reused]:[xs:rehomed]])=0),total_number_mssg,IF(AND(fate_of_animals[[#This Row],[xs:species]]="",SUM(fate_of_animals[[#This Row],[xs:reused]:[xs:rehomed]])&gt;0),select_species_mssg,""))</f>
        <v/>
      </c>
      <c r="F41" s="34" t="str">
        <f>IF(AND(fate_of_animals[[#This Row],[xs:species]]&lt;&gt;"",OR(fate_of_animals[[#This Row],[xs:reused]]="",fate_of_animals[[#This Row],[xs:returned]]="",fate_of_animals[[#This Row],[xs:rehomed]]="")),fill_all_cells_mssg,"")</f>
        <v/>
      </c>
    </row>
    <row r="42" spans="1:6" x14ac:dyDescent="0.25">
      <c r="A42" s="8"/>
      <c r="B42" s="1"/>
      <c r="C42" s="1"/>
      <c r="D42" s="1"/>
      <c r="E42" s="34" t="str">
        <f>IF(AND(fate_of_animals[[#This Row],[xs:species]]&lt;&gt;"",SUM(fate_of_animals[[#This Row],[xs:reused]:[xs:rehomed]])=0),total_number_mssg,IF(AND(fate_of_animals[[#This Row],[xs:species]]="",SUM(fate_of_animals[[#This Row],[xs:reused]:[xs:rehomed]])&gt;0),select_species_mssg,""))</f>
        <v/>
      </c>
      <c r="F42" s="34" t="str">
        <f>IF(AND(fate_of_animals[[#This Row],[xs:species]]&lt;&gt;"",OR(fate_of_animals[[#This Row],[xs:reused]]="",fate_of_animals[[#This Row],[xs:returned]]="",fate_of_animals[[#This Row],[xs:rehomed]]="")),fill_all_cells_mssg,"")</f>
        <v/>
      </c>
    </row>
  </sheetData>
  <sheetProtection algorithmName="SHA-512" hashValue="/Y+8aKmPpxVi0Nphyq4+JatEmx9lUDaHRnPCgzxQsxfBY9nihQ79GiPFG/T9UighCQe5FVoKWop4b0dcbFtYOg==" saltValue="EM3QKgr2lCD0BHVSaztT7w==" spinCount="100000" sheet="1" selectLockedCells="1"/>
  <mergeCells count="1">
    <mergeCell ref="B1:D1"/>
  </mergeCells>
  <conditionalFormatting sqref="A4:A42">
    <cfRule type="duplicateValues" dxfId="8" priority="3"/>
  </conditionalFormatting>
  <conditionalFormatting sqref="E4:E42">
    <cfRule type="notContainsBlanks" dxfId="7" priority="2">
      <formula>LEN(TRIM(E4))&gt;0</formula>
    </cfRule>
  </conditionalFormatting>
  <conditionalFormatting sqref="F4:F42">
    <cfRule type="notContainsBlanks" dxfId="6" priority="1">
      <formula>LEN(TRIM(F4))&gt;0</formula>
    </cfRule>
  </conditionalFormatting>
  <dataValidations count="2">
    <dataValidation type="list" allowBlank="1" showInputMessage="1" showErrorMessage="1" sqref="A4:A42" xr:uid="{00000000-0002-0000-0300-000000000000}">
      <formula1>speciesShown</formula1>
    </dataValidation>
    <dataValidation type="whole" operator="greaterThanOrEqual" allowBlank="1" showInputMessage="1" showErrorMessage="1" sqref="B4:D42" xr:uid="{00000000-0002-0000-0300-000001000000}">
      <formula1>0</formula1>
    </dataValidation>
  </dataValidations>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dimension ref="A1:AC225"/>
  <sheetViews>
    <sheetView topLeftCell="A100" workbookViewId="0">
      <selection activeCell="H118" sqref="H118"/>
    </sheetView>
  </sheetViews>
  <sheetFormatPr defaultColWidth="9" defaultRowHeight="15" x14ac:dyDescent="0.25"/>
  <cols>
    <col min="1" max="1" width="26.28515625" style="9" customWidth="1"/>
    <col min="2" max="2" width="26.7109375" style="9" customWidth="1"/>
    <col min="3" max="3" width="98.42578125" style="9" customWidth="1"/>
    <col min="4" max="4" width="9.28515625" style="9" customWidth="1"/>
    <col min="5" max="5" width="8.7109375" style="9" customWidth="1"/>
    <col min="6" max="6" width="8.5703125" style="9" customWidth="1"/>
    <col min="7" max="7" width="8.42578125" style="9" customWidth="1"/>
    <col min="8" max="10" width="9" style="9"/>
    <col min="11" max="11" width="15" style="9" customWidth="1"/>
    <col min="12" max="16384" width="9" style="9"/>
  </cols>
  <sheetData>
    <row r="1" spans="1:28" ht="15.75" thickBot="1" x14ac:dyDescent="0.3"/>
    <row r="2" spans="1:28" s="53" customFormat="1" ht="15.75" thickBot="1" x14ac:dyDescent="0.3">
      <c r="A2" s="52" t="s">
        <v>497</v>
      </c>
      <c r="D2" s="76" t="s">
        <v>16</v>
      </c>
      <c r="E2" s="57" t="s">
        <v>17</v>
      </c>
      <c r="F2" s="57" t="s">
        <v>5</v>
      </c>
      <c r="G2" s="57" t="s">
        <v>3</v>
      </c>
      <c r="H2" s="57" t="s">
        <v>18</v>
      </c>
      <c r="I2" s="57" t="s">
        <v>0</v>
      </c>
      <c r="J2" s="57" t="s">
        <v>19</v>
      </c>
      <c r="K2" s="57" t="s">
        <v>20</v>
      </c>
      <c r="L2" s="57" t="s">
        <v>21</v>
      </c>
      <c r="M2" s="57" t="s">
        <v>2</v>
      </c>
      <c r="N2" s="57" t="s">
        <v>22</v>
      </c>
      <c r="O2" s="57" t="s">
        <v>1</v>
      </c>
      <c r="P2" s="57" t="s">
        <v>23</v>
      </c>
      <c r="Q2" s="57" t="s">
        <v>24</v>
      </c>
      <c r="R2" s="57" t="s">
        <v>25</v>
      </c>
      <c r="S2" s="57" t="s">
        <v>26</v>
      </c>
      <c r="T2" s="57" t="s">
        <v>27</v>
      </c>
      <c r="U2" s="57" t="s">
        <v>28</v>
      </c>
      <c r="V2" s="57" t="s">
        <v>29</v>
      </c>
      <c r="W2" s="57" t="s">
        <v>30</v>
      </c>
      <c r="X2" s="57" t="s">
        <v>31</v>
      </c>
      <c r="Y2" s="57" t="s">
        <v>32</v>
      </c>
      <c r="Z2" s="57" t="s">
        <v>33</v>
      </c>
      <c r="AA2" s="57" t="s">
        <v>34</v>
      </c>
      <c r="AB2" s="77" t="s">
        <v>13</v>
      </c>
    </row>
    <row r="3" spans="1:28" ht="15.75" thickBot="1" x14ac:dyDescent="0.3">
      <c r="D3" s="48"/>
      <c r="E3" s="48"/>
      <c r="F3" s="48"/>
      <c r="G3" s="48"/>
      <c r="H3" s="48"/>
      <c r="I3" s="48"/>
      <c r="J3" s="48"/>
      <c r="K3" s="48"/>
      <c r="L3" s="48"/>
      <c r="M3" s="48"/>
      <c r="N3" s="48"/>
      <c r="O3" s="48"/>
      <c r="P3" s="48"/>
      <c r="Q3" s="48"/>
      <c r="R3" s="48"/>
      <c r="S3" s="48"/>
      <c r="T3" s="48"/>
      <c r="U3" s="48"/>
      <c r="V3" s="48"/>
      <c r="W3" s="48"/>
      <c r="X3" s="48"/>
      <c r="Y3" s="48"/>
      <c r="Z3" s="48"/>
      <c r="AA3" s="48"/>
      <c r="AB3" s="48"/>
    </row>
    <row r="4" spans="1:28" x14ac:dyDescent="0.25">
      <c r="A4" s="53" t="s">
        <v>407</v>
      </c>
      <c r="B4" s="53" t="s">
        <v>406</v>
      </c>
      <c r="D4" s="44" t="str">
        <f t="shared" ref="D4:AB4" si="0">languages</f>
        <v>bg</v>
      </c>
      <c r="E4" s="45" t="str">
        <f t="shared" si="0"/>
        <v>cs</v>
      </c>
      <c r="F4" s="45" t="str">
        <f t="shared" si="0"/>
        <v>da</v>
      </c>
      <c r="G4" s="45" t="str">
        <f t="shared" si="0"/>
        <v>de</v>
      </c>
      <c r="H4" s="45" t="str">
        <f t="shared" si="0"/>
        <v>el</v>
      </c>
      <c r="I4" s="45" t="str">
        <f t="shared" si="0"/>
        <v>en</v>
      </c>
      <c r="J4" s="45" t="str">
        <f t="shared" si="0"/>
        <v>es</v>
      </c>
      <c r="K4" s="45" t="str">
        <f t="shared" si="0"/>
        <v>et</v>
      </c>
      <c r="L4" s="45" t="str">
        <f t="shared" si="0"/>
        <v>fi</v>
      </c>
      <c r="M4" s="45" t="str">
        <f t="shared" si="0"/>
        <v>fr</v>
      </c>
      <c r="N4" s="45" t="str">
        <f t="shared" si="0"/>
        <v>ga</v>
      </c>
      <c r="O4" s="45" t="str">
        <f t="shared" si="0"/>
        <v>hr</v>
      </c>
      <c r="P4" s="45" t="str">
        <f t="shared" si="0"/>
        <v>hu</v>
      </c>
      <c r="Q4" s="45" t="str">
        <f t="shared" si="0"/>
        <v>it</v>
      </c>
      <c r="R4" s="45" t="str">
        <f t="shared" si="0"/>
        <v>lt</v>
      </c>
      <c r="S4" s="45" t="str">
        <f t="shared" si="0"/>
        <v>lv</v>
      </c>
      <c r="T4" s="45" t="str">
        <f t="shared" si="0"/>
        <v>mt</v>
      </c>
      <c r="U4" s="45" t="str">
        <f t="shared" si="0"/>
        <v>nl</v>
      </c>
      <c r="V4" s="45" t="str">
        <f t="shared" si="0"/>
        <v>pl</v>
      </c>
      <c r="W4" s="45" t="str">
        <f t="shared" si="0"/>
        <v>pt</v>
      </c>
      <c r="X4" s="45" t="str">
        <f t="shared" si="0"/>
        <v>ro</v>
      </c>
      <c r="Y4" s="45" t="str">
        <f t="shared" si="0"/>
        <v>sk</v>
      </c>
      <c r="Z4" s="45" t="str">
        <f t="shared" si="0"/>
        <v>sl</v>
      </c>
      <c r="AA4" s="45" t="str">
        <f t="shared" si="0"/>
        <v>sv</v>
      </c>
      <c r="AB4" s="46" t="str">
        <f t="shared" si="0"/>
        <v>no</v>
      </c>
    </row>
    <row r="5" spans="1:28" x14ac:dyDescent="0.25">
      <c r="A5" s="48" t="s">
        <v>475</v>
      </c>
      <c r="B5" s="9" t="str">
        <f t="shared" ref="B5:B14" si="1">IF(TRIM(HLOOKUP(language_or_default,purposeCategoryTranslations,MATCH(A5,purposeCategories,0),FALSE))="",HLOOKUP("en",purposeCategoryTranslations,MATCH(A5,purposeCategories,0),FALSE),HLOOKUP(language_or_default,purposeCategoryTranslations,MATCH(A5,purposeCategories,0),FALSE))</f>
        <v>Alapkutatás</v>
      </c>
      <c r="D5" s="78" t="s">
        <v>565</v>
      </c>
      <c r="E5" s="79" t="s">
        <v>566</v>
      </c>
      <c r="F5" s="80" t="s">
        <v>567</v>
      </c>
      <c r="G5" s="79" t="s">
        <v>568</v>
      </c>
      <c r="H5" s="79" t="s">
        <v>569</v>
      </c>
      <c r="I5" s="48" t="s">
        <v>91</v>
      </c>
      <c r="J5" s="79" t="s">
        <v>615</v>
      </c>
      <c r="K5" s="79" t="s">
        <v>616</v>
      </c>
      <c r="L5" s="79" t="s">
        <v>617</v>
      </c>
      <c r="M5" s="79" t="s">
        <v>618</v>
      </c>
      <c r="N5" s="79"/>
      <c r="O5" s="79" t="s">
        <v>619</v>
      </c>
      <c r="P5" s="79" t="s">
        <v>620</v>
      </c>
      <c r="Q5" s="79" t="s">
        <v>621</v>
      </c>
      <c r="R5" s="79" t="s">
        <v>622</v>
      </c>
      <c r="S5" s="79" t="s">
        <v>623</v>
      </c>
      <c r="T5" s="79" t="s">
        <v>624</v>
      </c>
      <c r="U5" s="79" t="s">
        <v>625</v>
      </c>
      <c r="V5" s="80" t="s">
        <v>626</v>
      </c>
      <c r="W5" s="79" t="s">
        <v>627</v>
      </c>
      <c r="X5" s="79" t="s">
        <v>628</v>
      </c>
      <c r="Y5" s="79" t="s">
        <v>629</v>
      </c>
      <c r="Z5" s="79" t="s">
        <v>630</v>
      </c>
      <c r="AA5" s="79" t="s">
        <v>631</v>
      </c>
      <c r="AB5" s="81" t="s">
        <v>632</v>
      </c>
    </row>
    <row r="6" spans="1:28" x14ac:dyDescent="0.25">
      <c r="A6" s="48" t="s">
        <v>57</v>
      </c>
      <c r="B6" s="9" t="str">
        <f t="shared" si="1"/>
        <v>Transzlációs és alkalmazott kutatás</v>
      </c>
      <c r="D6" s="78" t="s">
        <v>570</v>
      </c>
      <c r="E6" s="79" t="s">
        <v>571</v>
      </c>
      <c r="F6" s="80" t="s">
        <v>572</v>
      </c>
      <c r="G6" s="79" t="s">
        <v>573</v>
      </c>
      <c r="H6" s="79" t="s">
        <v>574</v>
      </c>
      <c r="I6" s="48" t="s">
        <v>92</v>
      </c>
      <c r="J6" s="79" t="s">
        <v>633</v>
      </c>
      <c r="K6" s="79" t="s">
        <v>634</v>
      </c>
      <c r="L6" s="79" t="s">
        <v>635</v>
      </c>
      <c r="M6" s="79" t="s">
        <v>636</v>
      </c>
      <c r="N6" s="79"/>
      <c r="O6" s="79" t="s">
        <v>637</v>
      </c>
      <c r="P6" s="79" t="s">
        <v>638</v>
      </c>
      <c r="Q6" s="79" t="s">
        <v>639</v>
      </c>
      <c r="R6" s="79" t="s">
        <v>640</v>
      </c>
      <c r="S6" s="79" t="s">
        <v>641</v>
      </c>
      <c r="T6" s="79" t="s">
        <v>642</v>
      </c>
      <c r="U6" s="79" t="s">
        <v>643</v>
      </c>
      <c r="V6" s="80" t="s">
        <v>644</v>
      </c>
      <c r="W6" s="79" t="s">
        <v>645</v>
      </c>
      <c r="X6" s="79" t="s">
        <v>646</v>
      </c>
      <c r="Y6" s="79" t="s">
        <v>647</v>
      </c>
      <c r="Z6" s="79" t="s">
        <v>648</v>
      </c>
      <c r="AA6" s="79" t="s">
        <v>649</v>
      </c>
      <c r="AB6" s="81" t="s">
        <v>650</v>
      </c>
    </row>
    <row r="7" spans="1:28" x14ac:dyDescent="0.25">
      <c r="A7" s="48" t="s">
        <v>476</v>
      </c>
      <c r="B7" s="9" t="str">
        <f t="shared" si="1"/>
        <v>Hatósági vizsgálatok és rutinszerű gyártás</v>
      </c>
      <c r="D7" s="78" t="s">
        <v>575</v>
      </c>
      <c r="E7" s="79" t="s">
        <v>576</v>
      </c>
      <c r="F7" s="80" t="s">
        <v>577</v>
      </c>
      <c r="G7" s="79" t="s">
        <v>578</v>
      </c>
      <c r="H7" s="79" t="s">
        <v>579</v>
      </c>
      <c r="I7" s="48" t="s">
        <v>403</v>
      </c>
      <c r="J7" s="79" t="s">
        <v>651</v>
      </c>
      <c r="K7" s="79" t="s">
        <v>652</v>
      </c>
      <c r="L7" s="79" t="s">
        <v>653</v>
      </c>
      <c r="M7" s="79" t="s">
        <v>654</v>
      </c>
      <c r="N7" s="79"/>
      <c r="O7" s="79" t="s">
        <v>655</v>
      </c>
      <c r="P7" s="79" t="s">
        <v>656</v>
      </c>
      <c r="Q7" s="79" t="s">
        <v>657</v>
      </c>
      <c r="R7" s="79" t="s">
        <v>658</v>
      </c>
      <c r="S7" s="79" t="s">
        <v>659</v>
      </c>
      <c r="T7" s="79" t="s">
        <v>660</v>
      </c>
      <c r="U7" s="79" t="s">
        <v>661</v>
      </c>
      <c r="V7" s="80" t="s">
        <v>662</v>
      </c>
      <c r="W7" s="79" t="s">
        <v>663</v>
      </c>
      <c r="X7" s="79" t="s">
        <v>664</v>
      </c>
      <c r="Y7" s="79" t="s">
        <v>665</v>
      </c>
      <c r="Z7" s="79" t="s">
        <v>666</v>
      </c>
      <c r="AA7" s="79" t="s">
        <v>667</v>
      </c>
      <c r="AB7" s="81" t="s">
        <v>668</v>
      </c>
    </row>
    <row r="8" spans="1:28" x14ac:dyDescent="0.25">
      <c r="A8" s="48" t="s">
        <v>485</v>
      </c>
      <c r="B8" s="9" t="str">
        <f t="shared" si="1"/>
        <v>A természetes környezet védelme az emberek vagy állatok egészsége vagy jólléte érdekében</v>
      </c>
      <c r="D8" s="78" t="s">
        <v>580</v>
      </c>
      <c r="E8" s="79" t="s">
        <v>581</v>
      </c>
      <c r="F8" s="80" t="s">
        <v>582</v>
      </c>
      <c r="G8" s="79" t="s">
        <v>583</v>
      </c>
      <c r="H8" s="79" t="s">
        <v>584</v>
      </c>
      <c r="I8" s="48" t="s">
        <v>97</v>
      </c>
      <c r="J8" s="79" t="s">
        <v>669</v>
      </c>
      <c r="K8" s="79" t="s">
        <v>670</v>
      </c>
      <c r="L8" s="79" t="s">
        <v>671</v>
      </c>
      <c r="M8" s="79" t="s">
        <v>672</v>
      </c>
      <c r="N8" s="79"/>
      <c r="O8" s="79" t="s">
        <v>673</v>
      </c>
      <c r="P8" s="79" t="s">
        <v>674</v>
      </c>
      <c r="Q8" s="79" t="s">
        <v>675</v>
      </c>
      <c r="R8" s="79" t="s">
        <v>676</v>
      </c>
      <c r="S8" s="79" t="s">
        <v>677</v>
      </c>
      <c r="T8" s="79" t="s">
        <v>678</v>
      </c>
      <c r="U8" s="79" t="s">
        <v>679</v>
      </c>
      <c r="V8" s="80" t="s">
        <v>680</v>
      </c>
      <c r="W8" s="79" t="s">
        <v>681</v>
      </c>
      <c r="X8" s="79" t="s">
        <v>682</v>
      </c>
      <c r="Y8" s="79" t="s">
        <v>683</v>
      </c>
      <c r="Z8" s="79" t="s">
        <v>684</v>
      </c>
      <c r="AA8" s="79" t="s">
        <v>685</v>
      </c>
      <c r="AB8" s="81" t="s">
        <v>686</v>
      </c>
    </row>
    <row r="9" spans="1:28" x14ac:dyDescent="0.25">
      <c r="A9" s="48" t="s">
        <v>486</v>
      </c>
      <c r="B9" s="9" t="str">
        <f t="shared" si="1"/>
        <v>Fajok megőrzése</v>
      </c>
      <c r="D9" s="78" t="s">
        <v>585</v>
      </c>
      <c r="E9" s="79" t="s">
        <v>586</v>
      </c>
      <c r="F9" s="80" t="s">
        <v>587</v>
      </c>
      <c r="G9" s="79" t="s">
        <v>588</v>
      </c>
      <c r="H9" s="79" t="s">
        <v>589</v>
      </c>
      <c r="I9" s="48" t="s">
        <v>98</v>
      </c>
      <c r="J9" s="79" t="s">
        <v>687</v>
      </c>
      <c r="K9" s="79" t="s">
        <v>688</v>
      </c>
      <c r="L9" s="79" t="s">
        <v>689</v>
      </c>
      <c r="M9" s="79" t="s">
        <v>690</v>
      </c>
      <c r="N9" s="79"/>
      <c r="O9" s="79" t="s">
        <v>691</v>
      </c>
      <c r="P9" s="79" t="s">
        <v>692</v>
      </c>
      <c r="Q9" s="79" t="s">
        <v>693</v>
      </c>
      <c r="R9" s="79" t="s">
        <v>694</v>
      </c>
      <c r="S9" s="79" t="s">
        <v>695</v>
      </c>
      <c r="T9" s="79" t="s">
        <v>696</v>
      </c>
      <c r="U9" s="79" t="s">
        <v>697</v>
      </c>
      <c r="V9" s="80" t="s">
        <v>698</v>
      </c>
      <c r="W9" s="79" t="s">
        <v>699</v>
      </c>
      <c r="X9" s="79" t="s">
        <v>700</v>
      </c>
      <c r="Y9" s="79" t="s">
        <v>701</v>
      </c>
      <c r="Z9" s="79" t="s">
        <v>702</v>
      </c>
      <c r="AA9" s="79" t="s">
        <v>703</v>
      </c>
      <c r="AB9" s="81" t="s">
        <v>704</v>
      </c>
    </row>
    <row r="10" spans="1:28" x14ac:dyDescent="0.25">
      <c r="A10" s="49" t="s">
        <v>487</v>
      </c>
      <c r="B10" s="9" t="str">
        <f t="shared" si="1"/>
        <v>Felsőoktatás</v>
      </c>
      <c r="D10" s="78" t="s">
        <v>590</v>
      </c>
      <c r="E10" s="79" t="s">
        <v>591</v>
      </c>
      <c r="F10" s="80" t="s">
        <v>592</v>
      </c>
      <c r="G10" s="79" t="s">
        <v>593</v>
      </c>
      <c r="H10" s="79" t="s">
        <v>594</v>
      </c>
      <c r="I10" s="48" t="s">
        <v>99</v>
      </c>
      <c r="J10" s="79" t="s">
        <v>705</v>
      </c>
      <c r="K10" s="79" t="s">
        <v>706</v>
      </c>
      <c r="L10" s="79" t="s">
        <v>707</v>
      </c>
      <c r="M10" s="79" t="s">
        <v>708</v>
      </c>
      <c r="N10" s="79"/>
      <c r="O10" s="79" t="s">
        <v>709</v>
      </c>
      <c r="P10" s="79" t="s">
        <v>710</v>
      </c>
      <c r="Q10" s="79" t="s">
        <v>711</v>
      </c>
      <c r="R10" s="79" t="s">
        <v>712</v>
      </c>
      <c r="S10" s="79" t="s">
        <v>713</v>
      </c>
      <c r="T10" s="79" t="s">
        <v>714</v>
      </c>
      <c r="U10" s="79" t="s">
        <v>715</v>
      </c>
      <c r="V10" s="80" t="s">
        <v>716</v>
      </c>
      <c r="W10" s="79" t="s">
        <v>717</v>
      </c>
      <c r="X10" s="79" t="s">
        <v>718</v>
      </c>
      <c r="Y10" s="79" t="s">
        <v>719</v>
      </c>
      <c r="Z10" s="79" t="s">
        <v>720</v>
      </c>
      <c r="AA10" s="79" t="s">
        <v>721</v>
      </c>
      <c r="AB10" s="81" t="s">
        <v>722</v>
      </c>
    </row>
    <row r="11" spans="1:28" x14ac:dyDescent="0.25">
      <c r="A11" s="49" t="s">
        <v>488</v>
      </c>
      <c r="B11" s="9" t="str">
        <f t="shared" si="1"/>
        <v>Képzés a szakmai készségek megszerzése, fenntartása vagy fejlesztése céljából</v>
      </c>
      <c r="D11" s="78" t="s">
        <v>595</v>
      </c>
      <c r="E11" s="79" t="s">
        <v>596</v>
      </c>
      <c r="F11" s="80" t="s">
        <v>597</v>
      </c>
      <c r="G11" s="79" t="s">
        <v>598</v>
      </c>
      <c r="H11" s="79" t="s">
        <v>599</v>
      </c>
      <c r="I11" s="48" t="s">
        <v>404</v>
      </c>
      <c r="J11" s="79" t="s">
        <v>723</v>
      </c>
      <c r="K11" s="79" t="s">
        <v>724</v>
      </c>
      <c r="L11" s="79" t="s">
        <v>725</v>
      </c>
      <c r="M11" s="79" t="s">
        <v>726</v>
      </c>
      <c r="N11" s="79"/>
      <c r="O11" s="79" t="s">
        <v>727</v>
      </c>
      <c r="P11" s="79" t="s">
        <v>728</v>
      </c>
      <c r="Q11" s="79" t="s">
        <v>729</v>
      </c>
      <c r="R11" s="79" t="s">
        <v>730</v>
      </c>
      <c r="S11" s="79" t="s">
        <v>731</v>
      </c>
      <c r="T11" s="79" t="s">
        <v>732</v>
      </c>
      <c r="U11" s="79" t="s">
        <v>733</v>
      </c>
      <c r="V11" s="80" t="s">
        <v>734</v>
      </c>
      <c r="W11" s="79" t="s">
        <v>735</v>
      </c>
      <c r="X11" s="79" t="s">
        <v>736</v>
      </c>
      <c r="Y11" s="79" t="s">
        <v>737</v>
      </c>
      <c r="Z11" s="79" t="s">
        <v>738</v>
      </c>
      <c r="AA11" s="79" t="s">
        <v>739</v>
      </c>
      <c r="AB11" s="81" t="s">
        <v>740</v>
      </c>
    </row>
    <row r="12" spans="1:28" x14ac:dyDescent="0.25">
      <c r="A12" s="48" t="s">
        <v>489</v>
      </c>
      <c r="B12" s="9" t="str">
        <f t="shared" si="1"/>
        <v>Igazságügyi orvostani vizsgálat</v>
      </c>
      <c r="D12" s="78" t="s">
        <v>600</v>
      </c>
      <c r="E12" s="79" t="s">
        <v>601</v>
      </c>
      <c r="F12" s="80" t="s">
        <v>602</v>
      </c>
      <c r="G12" s="79" t="s">
        <v>603</v>
      </c>
      <c r="H12" s="79" t="s">
        <v>604</v>
      </c>
      <c r="I12" s="48" t="s">
        <v>101</v>
      </c>
      <c r="J12" s="79" t="s">
        <v>741</v>
      </c>
      <c r="K12" s="79" t="s">
        <v>742</v>
      </c>
      <c r="L12" s="79" t="s">
        <v>743</v>
      </c>
      <c r="M12" s="79" t="s">
        <v>744</v>
      </c>
      <c r="N12" s="79"/>
      <c r="O12" s="79" t="s">
        <v>745</v>
      </c>
      <c r="P12" s="79" t="s">
        <v>746</v>
      </c>
      <c r="Q12" s="79" t="s">
        <v>747</v>
      </c>
      <c r="R12" s="79" t="s">
        <v>748</v>
      </c>
      <c r="S12" s="79" t="s">
        <v>749</v>
      </c>
      <c r="T12" s="79" t="s">
        <v>750</v>
      </c>
      <c r="U12" s="79" t="s">
        <v>751</v>
      </c>
      <c r="V12" s="80" t="s">
        <v>752</v>
      </c>
      <c r="W12" s="79" t="s">
        <v>753</v>
      </c>
      <c r="X12" s="79" t="s">
        <v>754</v>
      </c>
      <c r="Y12" s="79" t="s">
        <v>755</v>
      </c>
      <c r="Z12" s="79" t="s">
        <v>756</v>
      </c>
      <c r="AA12" s="79" t="s">
        <v>757</v>
      </c>
      <c r="AB12" s="81" t="s">
        <v>758</v>
      </c>
    </row>
    <row r="13" spans="1:28" x14ac:dyDescent="0.25">
      <c r="A13" s="48" t="s">
        <v>490</v>
      </c>
      <c r="B13" s="9" t="str">
        <f t="shared" ref="B13" si="2">IF(TRIM(HLOOKUP(language_or_default,purposeCategoryTranslations,MATCH(A13,purposeCategories,0),FALSE))="",HLOOKUP("en",purposeCategoryTranslations,MATCH(A13,purposeCategories,0),FALSE),HLOOKUP(language_or_default,purposeCategoryTranslations,MATCH(A13,purposeCategories,0),FALSE))</f>
        <v>Egyéb eljárásokban nem használt, géntechnológiával módosított állatok stabil fajtavonalai kolóniáinak fenntartása</v>
      </c>
      <c r="D13" s="78" t="s">
        <v>605</v>
      </c>
      <c r="E13" s="79" t="s">
        <v>606</v>
      </c>
      <c r="F13" s="80" t="s">
        <v>607</v>
      </c>
      <c r="G13" s="79" t="s">
        <v>608</v>
      </c>
      <c r="H13" s="79" t="s">
        <v>609</v>
      </c>
      <c r="I13" s="48" t="s">
        <v>405</v>
      </c>
      <c r="J13" s="79" t="s">
        <v>759</v>
      </c>
      <c r="K13" s="79" t="s">
        <v>760</v>
      </c>
      <c r="L13" s="79" t="s">
        <v>761</v>
      </c>
      <c r="M13" s="79" t="s">
        <v>762</v>
      </c>
      <c r="N13" s="79"/>
      <c r="O13" s="79" t="s">
        <v>763</v>
      </c>
      <c r="P13" s="79" t="s">
        <v>764</v>
      </c>
      <c r="Q13" s="79" t="s">
        <v>765</v>
      </c>
      <c r="R13" s="79" t="s">
        <v>766</v>
      </c>
      <c r="S13" s="79" t="s">
        <v>767</v>
      </c>
      <c r="T13" s="79" t="s">
        <v>768</v>
      </c>
      <c r="U13" s="79" t="s">
        <v>769</v>
      </c>
      <c r="V13" s="80" t="s">
        <v>770</v>
      </c>
      <c r="W13" s="79" t="s">
        <v>771</v>
      </c>
      <c r="X13" s="79" t="s">
        <v>772</v>
      </c>
      <c r="Y13" s="79" t="s">
        <v>773</v>
      </c>
      <c r="Z13" s="79" t="s">
        <v>774</v>
      </c>
      <c r="AA13" s="79" t="s">
        <v>775</v>
      </c>
      <c r="AB13" s="81" t="s">
        <v>776</v>
      </c>
    </row>
    <row r="14" spans="1:28" ht="15.75" thickBot="1" x14ac:dyDescent="0.3">
      <c r="A14" s="48" t="s">
        <v>544</v>
      </c>
      <c r="B14" s="9" t="str">
        <f t="shared" si="1"/>
        <v>Nem uniós cél</v>
      </c>
      <c r="D14" s="82" t="s">
        <v>610</v>
      </c>
      <c r="E14" s="83" t="s">
        <v>611</v>
      </c>
      <c r="F14" s="84" t="s">
        <v>612</v>
      </c>
      <c r="G14" s="83" t="s">
        <v>613</v>
      </c>
      <c r="H14" s="83" t="s">
        <v>614</v>
      </c>
      <c r="I14" s="58" t="s">
        <v>545</v>
      </c>
      <c r="J14" s="83" t="s">
        <v>777</v>
      </c>
      <c r="K14" s="83" t="s">
        <v>778</v>
      </c>
      <c r="L14" s="83" t="s">
        <v>779</v>
      </c>
      <c r="M14" s="83" t="s">
        <v>780</v>
      </c>
      <c r="N14" s="83"/>
      <c r="O14" s="83" t="s">
        <v>781</v>
      </c>
      <c r="P14" s="83" t="s">
        <v>782</v>
      </c>
      <c r="Q14" s="83" t="s">
        <v>783</v>
      </c>
      <c r="R14" s="83" t="s">
        <v>784</v>
      </c>
      <c r="S14" s="83" t="s">
        <v>785</v>
      </c>
      <c r="T14" s="83" t="s">
        <v>786</v>
      </c>
      <c r="U14" s="83" t="s">
        <v>787</v>
      </c>
      <c r="V14" s="84" t="s">
        <v>788</v>
      </c>
      <c r="W14" s="83" t="s">
        <v>789</v>
      </c>
      <c r="X14" s="83" t="s">
        <v>790</v>
      </c>
      <c r="Y14" s="83" t="s">
        <v>791</v>
      </c>
      <c r="Z14" s="83" t="s">
        <v>792</v>
      </c>
      <c r="AA14" s="83" t="s">
        <v>793</v>
      </c>
      <c r="AB14" s="85" t="s">
        <v>794</v>
      </c>
    </row>
    <row r="15" spans="1:28" ht="15.75" thickBot="1" x14ac:dyDescent="0.3">
      <c r="D15" s="48"/>
      <c r="E15" s="48"/>
      <c r="F15" s="48"/>
      <c r="G15" s="48"/>
      <c r="H15" s="48"/>
      <c r="I15" s="48"/>
      <c r="J15" s="48"/>
      <c r="K15" s="48"/>
      <c r="L15" s="48"/>
      <c r="M15" s="48"/>
      <c r="N15" s="48"/>
      <c r="O15" s="48"/>
      <c r="P15" s="48"/>
      <c r="Q15" s="48"/>
      <c r="R15" s="48"/>
      <c r="S15" s="48"/>
      <c r="T15" s="48"/>
      <c r="U15" s="48"/>
      <c r="V15" s="48"/>
      <c r="W15" s="48"/>
      <c r="X15" s="48"/>
      <c r="Y15" s="48"/>
      <c r="Z15" s="48"/>
      <c r="AA15" s="48"/>
      <c r="AB15" s="48"/>
    </row>
    <row r="16" spans="1:28" x14ac:dyDescent="0.25">
      <c r="A16" s="54" t="s">
        <v>408</v>
      </c>
      <c r="B16" s="53" t="s">
        <v>409</v>
      </c>
      <c r="C16" s="53" t="s">
        <v>410</v>
      </c>
      <c r="D16" s="44" t="str">
        <f t="shared" ref="D16:AB16" si="3">languages</f>
        <v>bg</v>
      </c>
      <c r="E16" s="45" t="str">
        <f t="shared" si="3"/>
        <v>cs</v>
      </c>
      <c r="F16" s="45" t="str">
        <f t="shared" si="3"/>
        <v>da</v>
      </c>
      <c r="G16" s="45" t="str">
        <f t="shared" si="3"/>
        <v>de</v>
      </c>
      <c r="H16" s="45" t="str">
        <f t="shared" si="3"/>
        <v>el</v>
      </c>
      <c r="I16" s="45" t="str">
        <f t="shared" si="3"/>
        <v>en</v>
      </c>
      <c r="J16" s="45" t="str">
        <f t="shared" si="3"/>
        <v>es</v>
      </c>
      <c r="K16" s="45" t="str">
        <f t="shared" si="3"/>
        <v>et</v>
      </c>
      <c r="L16" s="45" t="str">
        <f t="shared" si="3"/>
        <v>fi</v>
      </c>
      <c r="M16" s="45" t="str">
        <f t="shared" si="3"/>
        <v>fr</v>
      </c>
      <c r="N16" s="45" t="str">
        <f t="shared" si="3"/>
        <v>ga</v>
      </c>
      <c r="O16" s="45" t="str">
        <f t="shared" si="3"/>
        <v>hr</v>
      </c>
      <c r="P16" s="45" t="str">
        <f t="shared" si="3"/>
        <v>hu</v>
      </c>
      <c r="Q16" s="45" t="str">
        <f t="shared" si="3"/>
        <v>it</v>
      </c>
      <c r="R16" s="45" t="str">
        <f t="shared" si="3"/>
        <v>lt</v>
      </c>
      <c r="S16" s="45" t="str">
        <f t="shared" si="3"/>
        <v>lv</v>
      </c>
      <c r="T16" s="45" t="str">
        <f t="shared" si="3"/>
        <v>mt</v>
      </c>
      <c r="U16" s="45" t="str">
        <f t="shared" si="3"/>
        <v>nl</v>
      </c>
      <c r="V16" s="45" t="str">
        <f t="shared" si="3"/>
        <v>pl</v>
      </c>
      <c r="W16" s="45" t="str">
        <f t="shared" si="3"/>
        <v>pt</v>
      </c>
      <c r="X16" s="45" t="str">
        <f t="shared" si="3"/>
        <v>ro</v>
      </c>
      <c r="Y16" s="45" t="str">
        <f t="shared" si="3"/>
        <v>sk</v>
      </c>
      <c r="Z16" s="45" t="str">
        <f t="shared" si="3"/>
        <v>sl</v>
      </c>
      <c r="AA16" s="45" t="str">
        <f t="shared" si="3"/>
        <v>sv</v>
      </c>
      <c r="AB16" s="46" t="str">
        <f t="shared" si="3"/>
        <v>no</v>
      </c>
    </row>
    <row r="17" spans="1:28" x14ac:dyDescent="0.25">
      <c r="A17" s="9" t="s">
        <v>425</v>
      </c>
      <c r="B17" s="9" t="str">
        <f t="shared" ref="B17:B52" si="4">IF(TRIM(HLOOKUP(language_or_default,purposeTranslations,MATCH(A17,purposeCode,0),FALSE))="",HLOOKUP("en",purposeTranslations,MATCH(A17,purposeCode,0),FALSE),HLOOKUP(language_or_default,purposeTranslations,MATCH(A17,purposeCode,0),FALSE))</f>
        <v>Onkológiai</v>
      </c>
      <c r="C17" s="9" t="str">
        <f>CONCATENATE(B$5,": ",B17," [",A17,"]")</f>
        <v>Alapkutatás: Onkológiai [PB1]</v>
      </c>
      <c r="D17" s="78" t="s">
        <v>795</v>
      </c>
      <c r="E17" s="79" t="s">
        <v>796</v>
      </c>
      <c r="F17" s="80" t="s">
        <v>797</v>
      </c>
      <c r="G17" s="79" t="s">
        <v>796</v>
      </c>
      <c r="H17" s="79" t="s">
        <v>798</v>
      </c>
      <c r="I17" s="48" t="s">
        <v>411</v>
      </c>
      <c r="J17" s="79" t="s">
        <v>974</v>
      </c>
      <c r="K17" s="79" t="s">
        <v>975</v>
      </c>
      <c r="L17" s="79" t="s">
        <v>976</v>
      </c>
      <c r="M17" s="79" t="s">
        <v>977</v>
      </c>
      <c r="N17" s="79"/>
      <c r="O17" s="79" t="s">
        <v>978</v>
      </c>
      <c r="P17" s="79" t="s">
        <v>979</v>
      </c>
      <c r="Q17" s="79" t="s">
        <v>980</v>
      </c>
      <c r="R17" s="79" t="s">
        <v>978</v>
      </c>
      <c r="S17" s="79" t="s">
        <v>981</v>
      </c>
      <c r="T17" s="79" t="s">
        <v>982</v>
      </c>
      <c r="U17" s="79" t="s">
        <v>977</v>
      </c>
      <c r="V17" s="80" t="s">
        <v>983</v>
      </c>
      <c r="W17" s="79" t="s">
        <v>980</v>
      </c>
      <c r="X17" s="79" t="s">
        <v>977</v>
      </c>
      <c r="Y17" s="79" t="s">
        <v>984</v>
      </c>
      <c r="Z17" s="79" t="s">
        <v>978</v>
      </c>
      <c r="AA17" s="79" t="s">
        <v>985</v>
      </c>
      <c r="AB17" s="81" t="s">
        <v>797</v>
      </c>
    </row>
    <row r="18" spans="1:28" x14ac:dyDescent="0.25">
      <c r="A18" s="9" t="s">
        <v>426</v>
      </c>
      <c r="B18" s="9" t="str">
        <f t="shared" si="4"/>
        <v>Kardiovaszkuláris, vérképzőszervi és nyirokrendszeri</v>
      </c>
      <c r="C18" s="9" t="str">
        <f t="shared" ref="C18:C30" si="5">CONCATENATE(B$5,": ",B18," [",A18,"]")</f>
        <v>Alapkutatás: Kardiovaszkuláris, vérképzőszervi és nyirokrendszeri [PB2]</v>
      </c>
      <c r="D18" s="78" t="s">
        <v>799</v>
      </c>
      <c r="E18" s="79" t="s">
        <v>800</v>
      </c>
      <c r="F18" s="80" t="s">
        <v>801</v>
      </c>
      <c r="G18" s="79" t="s">
        <v>802</v>
      </c>
      <c r="H18" s="79" t="s">
        <v>803</v>
      </c>
      <c r="I18" s="48" t="s">
        <v>412</v>
      </c>
      <c r="J18" s="79" t="s">
        <v>986</v>
      </c>
      <c r="K18" s="79" t="s">
        <v>987</v>
      </c>
      <c r="L18" s="79" t="s">
        <v>988</v>
      </c>
      <c r="M18" s="79" t="s">
        <v>989</v>
      </c>
      <c r="N18" s="79"/>
      <c r="O18" s="79" t="s">
        <v>990</v>
      </c>
      <c r="P18" s="79" t="s">
        <v>991</v>
      </c>
      <c r="Q18" s="79" t="s">
        <v>992</v>
      </c>
      <c r="R18" s="79" t="s">
        <v>993</v>
      </c>
      <c r="S18" s="79" t="s">
        <v>994</v>
      </c>
      <c r="T18" s="79" t="s">
        <v>995</v>
      </c>
      <c r="U18" s="79" t="s">
        <v>996</v>
      </c>
      <c r="V18" s="80" t="s">
        <v>997</v>
      </c>
      <c r="W18" s="79" t="s">
        <v>998</v>
      </c>
      <c r="X18" s="79" t="s">
        <v>999</v>
      </c>
      <c r="Y18" s="79" t="s">
        <v>1000</v>
      </c>
      <c r="Z18" s="79" t="s">
        <v>1001</v>
      </c>
      <c r="AA18" s="79" t="s">
        <v>1002</v>
      </c>
      <c r="AB18" s="81" t="s">
        <v>1003</v>
      </c>
    </row>
    <row r="19" spans="1:28" x14ac:dyDescent="0.25">
      <c r="A19" s="9" t="s">
        <v>427</v>
      </c>
      <c r="B19" s="9" t="str">
        <f t="shared" si="4"/>
        <v>Idegrendszeri</v>
      </c>
      <c r="C19" s="9" t="str">
        <f t="shared" si="5"/>
        <v>Alapkutatás: Idegrendszeri [PB3]</v>
      </c>
      <c r="D19" s="78" t="s">
        <v>804</v>
      </c>
      <c r="E19" s="79" t="s">
        <v>805</v>
      </c>
      <c r="F19" s="80" t="s">
        <v>806</v>
      </c>
      <c r="G19" s="79" t="s">
        <v>807</v>
      </c>
      <c r="H19" s="79" t="s">
        <v>808</v>
      </c>
      <c r="I19" s="48" t="s">
        <v>413</v>
      </c>
      <c r="J19" s="79" t="s">
        <v>1004</v>
      </c>
      <c r="K19" s="79" t="s">
        <v>1005</v>
      </c>
      <c r="L19" s="79" t="s">
        <v>1006</v>
      </c>
      <c r="M19" s="79" t="s">
        <v>1007</v>
      </c>
      <c r="N19" s="79"/>
      <c r="O19" s="79" t="s">
        <v>1008</v>
      </c>
      <c r="P19" s="79" t="s">
        <v>1009</v>
      </c>
      <c r="Q19" s="79" t="s">
        <v>1010</v>
      </c>
      <c r="R19" s="79" t="s">
        <v>1011</v>
      </c>
      <c r="S19" s="79" t="s">
        <v>1012</v>
      </c>
      <c r="T19" s="79" t="s">
        <v>1013</v>
      </c>
      <c r="U19" s="79" t="s">
        <v>1014</v>
      </c>
      <c r="V19" s="80" t="s">
        <v>1015</v>
      </c>
      <c r="W19" s="79" t="s">
        <v>1010</v>
      </c>
      <c r="X19" s="79" t="s">
        <v>1016</v>
      </c>
      <c r="Y19" s="79" t="s">
        <v>1017</v>
      </c>
      <c r="Z19" s="79" t="s">
        <v>1018</v>
      </c>
      <c r="AA19" s="79" t="s">
        <v>1019</v>
      </c>
      <c r="AB19" s="81" t="s">
        <v>1020</v>
      </c>
    </row>
    <row r="20" spans="1:28" x14ac:dyDescent="0.25">
      <c r="A20" s="9" t="s">
        <v>428</v>
      </c>
      <c r="B20" s="9" t="str">
        <f t="shared" si="4"/>
        <v>Légzőrendszeri</v>
      </c>
      <c r="C20" s="9" t="str">
        <f t="shared" si="5"/>
        <v>Alapkutatás: Légzőrendszeri [PB4]</v>
      </c>
      <c r="D20" s="78" t="s">
        <v>809</v>
      </c>
      <c r="E20" s="79" t="s">
        <v>810</v>
      </c>
      <c r="F20" s="80" t="s">
        <v>811</v>
      </c>
      <c r="G20" s="79" t="s">
        <v>812</v>
      </c>
      <c r="H20" s="79" t="s">
        <v>813</v>
      </c>
      <c r="I20" s="48" t="s">
        <v>414</v>
      </c>
      <c r="J20" s="79" t="s">
        <v>1021</v>
      </c>
      <c r="K20" s="79" t="s">
        <v>1022</v>
      </c>
      <c r="L20" s="79" t="s">
        <v>1023</v>
      </c>
      <c r="M20" s="79" t="s">
        <v>1024</v>
      </c>
      <c r="N20" s="79"/>
      <c r="O20" s="79" t="s">
        <v>1025</v>
      </c>
      <c r="P20" s="79" t="s">
        <v>1026</v>
      </c>
      <c r="Q20" s="79" t="s">
        <v>1027</v>
      </c>
      <c r="R20" s="79" t="s">
        <v>1028</v>
      </c>
      <c r="S20" s="79" t="s">
        <v>1029</v>
      </c>
      <c r="T20" s="79" t="s">
        <v>1030</v>
      </c>
      <c r="U20" s="79" t="s">
        <v>1031</v>
      </c>
      <c r="V20" s="80" t="s">
        <v>1032</v>
      </c>
      <c r="W20" s="79" t="s">
        <v>1033</v>
      </c>
      <c r="X20" s="79" t="s">
        <v>1034</v>
      </c>
      <c r="Y20" s="79" t="s">
        <v>1035</v>
      </c>
      <c r="Z20" s="79" t="s">
        <v>1036</v>
      </c>
      <c r="AA20" s="79" t="s">
        <v>1037</v>
      </c>
      <c r="AB20" s="81" t="s">
        <v>1038</v>
      </c>
    </row>
    <row r="21" spans="1:28" x14ac:dyDescent="0.25">
      <c r="A21" s="9" t="s">
        <v>429</v>
      </c>
      <c r="B21" s="9" t="str">
        <f t="shared" si="4"/>
        <v>Gasztrointesztinális (a májat is beleértve)</v>
      </c>
      <c r="C21" s="9" t="str">
        <f t="shared" si="5"/>
        <v>Alapkutatás: Gasztrointesztinális (a májat is beleértve) [PB5]</v>
      </c>
      <c r="D21" s="78" t="s">
        <v>814</v>
      </c>
      <c r="E21" s="79" t="s">
        <v>815</v>
      </c>
      <c r="F21" s="80" t="s">
        <v>816</v>
      </c>
      <c r="G21" s="79" t="s">
        <v>817</v>
      </c>
      <c r="H21" s="79" t="s">
        <v>818</v>
      </c>
      <c r="I21" s="48" t="s">
        <v>415</v>
      </c>
      <c r="J21" s="79" t="s">
        <v>1039</v>
      </c>
      <c r="K21" s="79" t="s">
        <v>1040</v>
      </c>
      <c r="L21" s="79" t="s">
        <v>1041</v>
      </c>
      <c r="M21" s="79" t="s">
        <v>1042</v>
      </c>
      <c r="N21" s="79"/>
      <c r="O21" s="79" t="s">
        <v>1043</v>
      </c>
      <c r="P21" s="79" t="s">
        <v>1044</v>
      </c>
      <c r="Q21" s="79" t="s">
        <v>1045</v>
      </c>
      <c r="R21" s="79" t="s">
        <v>1046</v>
      </c>
      <c r="S21" s="79" t="s">
        <v>1047</v>
      </c>
      <c r="T21" s="79" t="s">
        <v>1048</v>
      </c>
      <c r="U21" s="79" t="s">
        <v>1049</v>
      </c>
      <c r="V21" s="80" t="s">
        <v>1050</v>
      </c>
      <c r="W21" s="79" t="s">
        <v>1051</v>
      </c>
      <c r="X21" s="79" t="s">
        <v>1052</v>
      </c>
      <c r="Y21" s="79" t="s">
        <v>1053</v>
      </c>
      <c r="Z21" s="79" t="s">
        <v>1054</v>
      </c>
      <c r="AA21" s="79" t="s">
        <v>1055</v>
      </c>
      <c r="AB21" s="81" t="s">
        <v>1056</v>
      </c>
    </row>
    <row r="22" spans="1:28" x14ac:dyDescent="0.25">
      <c r="A22" s="9" t="s">
        <v>430</v>
      </c>
      <c r="B22" s="9" t="str">
        <f t="shared" si="4"/>
        <v>Csont- és izomrendszeri</v>
      </c>
      <c r="C22" s="9" t="str">
        <f t="shared" si="5"/>
        <v>Alapkutatás: Csont- és izomrendszeri [PB6]</v>
      </c>
      <c r="D22" s="78" t="s">
        <v>819</v>
      </c>
      <c r="E22" s="79" t="s">
        <v>820</v>
      </c>
      <c r="F22" s="80" t="s">
        <v>821</v>
      </c>
      <c r="G22" s="79" t="s">
        <v>822</v>
      </c>
      <c r="H22" s="79" t="s">
        <v>823</v>
      </c>
      <c r="I22" s="48" t="s">
        <v>416</v>
      </c>
      <c r="J22" s="79" t="s">
        <v>1057</v>
      </c>
      <c r="K22" s="79" t="s">
        <v>1058</v>
      </c>
      <c r="L22" s="79" t="s">
        <v>1059</v>
      </c>
      <c r="M22" s="79" t="s">
        <v>1060</v>
      </c>
      <c r="N22" s="79"/>
      <c r="O22" s="79" t="s">
        <v>1061</v>
      </c>
      <c r="P22" s="79" t="s">
        <v>1062</v>
      </c>
      <c r="Q22" s="79" t="s">
        <v>1063</v>
      </c>
      <c r="R22" s="79" t="s">
        <v>1064</v>
      </c>
      <c r="S22" s="79" t="s">
        <v>1065</v>
      </c>
      <c r="T22" s="79" t="s">
        <v>1066</v>
      </c>
      <c r="U22" s="79" t="s">
        <v>1067</v>
      </c>
      <c r="V22" s="80" t="s">
        <v>1068</v>
      </c>
      <c r="W22" s="79" t="s">
        <v>1069</v>
      </c>
      <c r="X22" s="79" t="s">
        <v>1070</v>
      </c>
      <c r="Y22" s="79" t="s">
        <v>1071</v>
      </c>
      <c r="Z22" s="79" t="s">
        <v>1072</v>
      </c>
      <c r="AA22" s="79" t="s">
        <v>1073</v>
      </c>
      <c r="AB22" s="81" t="s">
        <v>1074</v>
      </c>
    </row>
    <row r="23" spans="1:28" x14ac:dyDescent="0.25">
      <c r="A23" s="9" t="s">
        <v>431</v>
      </c>
      <c r="B23" s="9" t="str">
        <f t="shared" si="4"/>
        <v>Immunrendszeri</v>
      </c>
      <c r="C23" s="9" t="str">
        <f t="shared" si="5"/>
        <v>Alapkutatás: Immunrendszeri [PB7]</v>
      </c>
      <c r="D23" s="78" t="s">
        <v>824</v>
      </c>
      <c r="E23" s="79" t="s">
        <v>825</v>
      </c>
      <c r="F23" s="80" t="s">
        <v>826</v>
      </c>
      <c r="G23" s="79" t="s">
        <v>827</v>
      </c>
      <c r="H23" s="79" t="s">
        <v>828</v>
      </c>
      <c r="I23" s="48" t="s">
        <v>417</v>
      </c>
      <c r="J23" s="79" t="s">
        <v>1075</v>
      </c>
      <c r="K23" s="79" t="s">
        <v>1076</v>
      </c>
      <c r="L23" s="79" t="s">
        <v>1077</v>
      </c>
      <c r="M23" s="79" t="s">
        <v>1078</v>
      </c>
      <c r="N23" s="79"/>
      <c r="O23" s="79" t="s">
        <v>1079</v>
      </c>
      <c r="P23" s="79" t="s">
        <v>1080</v>
      </c>
      <c r="Q23" s="79" t="s">
        <v>1081</v>
      </c>
      <c r="R23" s="79" t="s">
        <v>1082</v>
      </c>
      <c r="S23" s="79" t="s">
        <v>1083</v>
      </c>
      <c r="T23" s="79" t="s">
        <v>1084</v>
      </c>
      <c r="U23" s="79" t="s">
        <v>1085</v>
      </c>
      <c r="V23" s="80" t="s">
        <v>1086</v>
      </c>
      <c r="W23" s="79" t="s">
        <v>1087</v>
      </c>
      <c r="X23" s="79" t="s">
        <v>1088</v>
      </c>
      <c r="Y23" s="79" t="s">
        <v>1089</v>
      </c>
      <c r="Z23" s="79" t="s">
        <v>1090</v>
      </c>
      <c r="AA23" s="79" t="s">
        <v>1091</v>
      </c>
      <c r="AB23" s="81" t="s">
        <v>827</v>
      </c>
    </row>
    <row r="24" spans="1:28" x14ac:dyDescent="0.25">
      <c r="A24" s="9" t="s">
        <v>432</v>
      </c>
      <c r="B24" s="9" t="str">
        <f t="shared" si="4"/>
        <v>Urogenitális/szaporodási szervrendszeri</v>
      </c>
      <c r="C24" s="9" t="str">
        <f t="shared" si="5"/>
        <v>Alapkutatás: Urogenitális/szaporodási szervrendszeri [PB8]</v>
      </c>
      <c r="D24" s="78" t="s">
        <v>829</v>
      </c>
      <c r="E24" s="79" t="s">
        <v>830</v>
      </c>
      <c r="F24" s="80" t="s">
        <v>831</v>
      </c>
      <c r="G24" s="79" t="s">
        <v>832</v>
      </c>
      <c r="H24" s="79" t="s">
        <v>833</v>
      </c>
      <c r="I24" s="48" t="s">
        <v>418</v>
      </c>
      <c r="J24" s="79" t="s">
        <v>1092</v>
      </c>
      <c r="K24" s="79" t="s">
        <v>1093</v>
      </c>
      <c r="L24" s="79" t="s">
        <v>1094</v>
      </c>
      <c r="M24" s="79" t="s">
        <v>1095</v>
      </c>
      <c r="N24" s="79"/>
      <c r="O24" s="79" t="s">
        <v>1096</v>
      </c>
      <c r="P24" s="79" t="s">
        <v>1097</v>
      </c>
      <c r="Q24" s="79" t="s">
        <v>1098</v>
      </c>
      <c r="R24" s="79" t="s">
        <v>1099</v>
      </c>
      <c r="S24" s="79" t="s">
        <v>1100</v>
      </c>
      <c r="T24" s="79" t="s">
        <v>1101</v>
      </c>
      <c r="U24" s="79" t="s">
        <v>1102</v>
      </c>
      <c r="V24" s="80" t="s">
        <v>1103</v>
      </c>
      <c r="W24" s="79" t="s">
        <v>1104</v>
      </c>
      <c r="X24" s="79" t="s">
        <v>1105</v>
      </c>
      <c r="Y24" s="79" t="s">
        <v>1106</v>
      </c>
      <c r="Z24" s="79" t="s">
        <v>1107</v>
      </c>
      <c r="AA24" s="79" t="s">
        <v>1108</v>
      </c>
      <c r="AB24" s="81" t="s">
        <v>1109</v>
      </c>
    </row>
    <row r="25" spans="1:28" x14ac:dyDescent="0.25">
      <c r="A25" s="9" t="s">
        <v>433</v>
      </c>
      <c r="B25" s="9" t="str">
        <f t="shared" si="4"/>
        <v>Érzékszervi (bőr, szem és fül)</v>
      </c>
      <c r="C25" s="9" t="str">
        <f t="shared" si="5"/>
        <v>Alapkutatás: Érzékszervi (bőr, szem és fül) [PB9]</v>
      </c>
      <c r="D25" s="78" t="s">
        <v>834</v>
      </c>
      <c r="E25" s="79" t="s">
        <v>835</v>
      </c>
      <c r="F25" s="80" t="s">
        <v>836</v>
      </c>
      <c r="G25" s="79" t="s">
        <v>837</v>
      </c>
      <c r="H25" s="79" t="s">
        <v>838</v>
      </c>
      <c r="I25" s="48" t="s">
        <v>419</v>
      </c>
      <c r="J25" s="79" t="s">
        <v>1110</v>
      </c>
      <c r="K25" s="79" t="s">
        <v>1111</v>
      </c>
      <c r="L25" s="79" t="s">
        <v>1112</v>
      </c>
      <c r="M25" s="79" t="s">
        <v>1113</v>
      </c>
      <c r="N25" s="79"/>
      <c r="O25" s="79" t="s">
        <v>1114</v>
      </c>
      <c r="P25" s="79" t="s">
        <v>1115</v>
      </c>
      <c r="Q25" s="79" t="s">
        <v>1116</v>
      </c>
      <c r="R25" s="79" t="s">
        <v>1117</v>
      </c>
      <c r="S25" s="79" t="s">
        <v>1118</v>
      </c>
      <c r="T25" s="79" t="s">
        <v>1119</v>
      </c>
      <c r="U25" s="79" t="s">
        <v>1120</v>
      </c>
      <c r="V25" s="80" t="s">
        <v>1121</v>
      </c>
      <c r="W25" s="79" t="s">
        <v>1122</v>
      </c>
      <c r="X25" s="79" t="s">
        <v>1123</v>
      </c>
      <c r="Y25" s="79" t="s">
        <v>1124</v>
      </c>
      <c r="Z25" s="79" t="s">
        <v>1125</v>
      </c>
      <c r="AA25" s="79" t="s">
        <v>1126</v>
      </c>
      <c r="AB25" s="81" t="s">
        <v>1127</v>
      </c>
    </row>
    <row r="26" spans="1:28" x14ac:dyDescent="0.25">
      <c r="A26" s="9" t="s">
        <v>434</v>
      </c>
      <c r="B26" s="9" t="str">
        <f t="shared" si="4"/>
        <v>Endokrin rendszerrel/anyagcserével kapcsolatos</v>
      </c>
      <c r="C26" s="9" t="str">
        <f t="shared" si="5"/>
        <v>Alapkutatás: Endokrin rendszerrel/anyagcserével kapcsolatos [PB10]</v>
      </c>
      <c r="D26" s="78" t="s">
        <v>839</v>
      </c>
      <c r="E26" s="79" t="s">
        <v>840</v>
      </c>
      <c r="F26" s="80" t="s">
        <v>841</v>
      </c>
      <c r="G26" s="79" t="s">
        <v>842</v>
      </c>
      <c r="H26" s="79" t="s">
        <v>843</v>
      </c>
      <c r="I26" s="48" t="s">
        <v>420</v>
      </c>
      <c r="J26" s="79" t="s">
        <v>1128</v>
      </c>
      <c r="K26" s="79" t="s">
        <v>1129</v>
      </c>
      <c r="L26" s="79" t="s">
        <v>1130</v>
      </c>
      <c r="M26" s="79" t="s">
        <v>1131</v>
      </c>
      <c r="N26" s="79"/>
      <c r="O26" s="79" t="s">
        <v>1132</v>
      </c>
      <c r="P26" s="79" t="s">
        <v>1133</v>
      </c>
      <c r="Q26" s="79" t="s">
        <v>1134</v>
      </c>
      <c r="R26" s="79" t="s">
        <v>1135</v>
      </c>
      <c r="S26" s="79" t="s">
        <v>1136</v>
      </c>
      <c r="T26" s="79" t="s">
        <v>1137</v>
      </c>
      <c r="U26" s="79" t="s">
        <v>1138</v>
      </c>
      <c r="V26" s="80" t="s">
        <v>1139</v>
      </c>
      <c r="W26" s="79" t="s">
        <v>1140</v>
      </c>
      <c r="X26" s="79" t="s">
        <v>1141</v>
      </c>
      <c r="Y26" s="79" t="s">
        <v>1142</v>
      </c>
      <c r="Z26" s="79" t="s">
        <v>1143</v>
      </c>
      <c r="AA26" s="79" t="s">
        <v>1144</v>
      </c>
      <c r="AB26" s="81" t="s">
        <v>1145</v>
      </c>
    </row>
    <row r="27" spans="1:28" x14ac:dyDescent="0.25">
      <c r="A27" s="55" t="s">
        <v>438</v>
      </c>
      <c r="B27" s="9" t="str">
        <f t="shared" si="4"/>
        <v>Fejlődésbiológiai</v>
      </c>
      <c r="C27" s="9" t="str">
        <f t="shared" si="5"/>
        <v>Alapkutatás: Fejlődésbiológiai [PB14]</v>
      </c>
      <c r="D27" s="78" t="s">
        <v>844</v>
      </c>
      <c r="E27" s="79" t="s">
        <v>845</v>
      </c>
      <c r="F27" s="80" t="s">
        <v>846</v>
      </c>
      <c r="G27" s="79" t="s">
        <v>847</v>
      </c>
      <c r="H27" s="79" t="s">
        <v>848</v>
      </c>
      <c r="I27" s="48" t="s">
        <v>421</v>
      </c>
      <c r="J27" s="79" t="s">
        <v>1146</v>
      </c>
      <c r="K27" s="79" t="s">
        <v>1147</v>
      </c>
      <c r="L27" s="79" t="s">
        <v>1148</v>
      </c>
      <c r="M27" s="79" t="s">
        <v>1149</v>
      </c>
      <c r="N27" s="79"/>
      <c r="O27" s="79" t="s">
        <v>1150</v>
      </c>
      <c r="P27" s="79" t="s">
        <v>1151</v>
      </c>
      <c r="Q27" s="79" t="s">
        <v>1152</v>
      </c>
      <c r="R27" s="79" t="s">
        <v>1153</v>
      </c>
      <c r="S27" s="79" t="s">
        <v>1154</v>
      </c>
      <c r="T27" s="79" t="s">
        <v>1155</v>
      </c>
      <c r="U27" s="79" t="s">
        <v>1156</v>
      </c>
      <c r="V27" s="80" t="s">
        <v>1157</v>
      </c>
      <c r="W27" s="79" t="s">
        <v>1158</v>
      </c>
      <c r="X27" s="79" t="s">
        <v>1159</v>
      </c>
      <c r="Y27" s="79" t="s">
        <v>1160</v>
      </c>
      <c r="Z27" s="79" t="s">
        <v>1150</v>
      </c>
      <c r="AA27" s="79" t="s">
        <v>1161</v>
      </c>
      <c r="AB27" s="81" t="s">
        <v>1162</v>
      </c>
    </row>
    <row r="28" spans="1:28" x14ac:dyDescent="0.25">
      <c r="A28" s="9" t="s">
        <v>435</v>
      </c>
      <c r="B28" s="9" t="str">
        <f t="shared" si="4"/>
        <v>Multiszisztémás</v>
      </c>
      <c r="C28" s="9" t="str">
        <f t="shared" si="5"/>
        <v>Alapkutatás: Multiszisztémás [PB11]</v>
      </c>
      <c r="D28" s="78" t="s">
        <v>849</v>
      </c>
      <c r="E28" s="79" t="s">
        <v>850</v>
      </c>
      <c r="F28" s="80" t="s">
        <v>851</v>
      </c>
      <c r="G28" s="79" t="s">
        <v>852</v>
      </c>
      <c r="H28" s="79" t="s">
        <v>853</v>
      </c>
      <c r="I28" s="48" t="s">
        <v>422</v>
      </c>
      <c r="J28" s="79" t="s">
        <v>1163</v>
      </c>
      <c r="K28" s="79" t="s">
        <v>1164</v>
      </c>
      <c r="L28" s="79" t="s">
        <v>1165</v>
      </c>
      <c r="M28" s="79" t="s">
        <v>1166</v>
      </c>
      <c r="N28" s="79"/>
      <c r="O28" s="79" t="s">
        <v>1167</v>
      </c>
      <c r="P28" s="79" t="s">
        <v>1168</v>
      </c>
      <c r="Q28" s="79" t="s">
        <v>1169</v>
      </c>
      <c r="R28" s="79" t="s">
        <v>1170</v>
      </c>
      <c r="S28" s="79" t="s">
        <v>1171</v>
      </c>
      <c r="T28" s="79" t="s">
        <v>1172</v>
      </c>
      <c r="U28" s="79" t="s">
        <v>852</v>
      </c>
      <c r="V28" s="80" t="s">
        <v>1173</v>
      </c>
      <c r="W28" s="79" t="s">
        <v>1174</v>
      </c>
      <c r="X28" s="79" t="s">
        <v>1175</v>
      </c>
      <c r="Y28" s="79" t="s">
        <v>1176</v>
      </c>
      <c r="Z28" s="79" t="s">
        <v>1177</v>
      </c>
      <c r="AA28" s="79" t="s">
        <v>1178</v>
      </c>
      <c r="AB28" s="81" t="s">
        <v>851</v>
      </c>
    </row>
    <row r="29" spans="1:28" x14ac:dyDescent="0.25">
      <c r="A29" s="9" t="s">
        <v>436</v>
      </c>
      <c r="B29" s="9" t="str">
        <f t="shared" si="4"/>
        <v>Etológiai/állat-viselkedéstani/állatbiológiai</v>
      </c>
      <c r="C29" s="9" t="str">
        <f t="shared" si="5"/>
        <v>Alapkutatás: Etológiai/állat-viselkedéstani/állatbiológiai [PB12]</v>
      </c>
      <c r="D29" s="78" t="s">
        <v>854</v>
      </c>
      <c r="E29" s="79" t="s">
        <v>855</v>
      </c>
      <c r="F29" s="80" t="s">
        <v>856</v>
      </c>
      <c r="G29" s="79" t="s">
        <v>857</v>
      </c>
      <c r="H29" s="79" t="s">
        <v>858</v>
      </c>
      <c r="I29" s="48" t="s">
        <v>423</v>
      </c>
      <c r="J29" s="79" t="s">
        <v>1179</v>
      </c>
      <c r="K29" s="79" t="s">
        <v>1180</v>
      </c>
      <c r="L29" s="79" t="s">
        <v>1181</v>
      </c>
      <c r="M29" s="79" t="s">
        <v>1182</v>
      </c>
      <c r="N29" s="79"/>
      <c r="O29" s="79" t="s">
        <v>1183</v>
      </c>
      <c r="P29" s="79" t="s">
        <v>1184</v>
      </c>
      <c r="Q29" s="79" t="s">
        <v>1185</v>
      </c>
      <c r="R29" s="79" t="s">
        <v>1186</v>
      </c>
      <c r="S29" s="79" t="s">
        <v>1187</v>
      </c>
      <c r="T29" s="79" t="s">
        <v>1188</v>
      </c>
      <c r="U29" s="79" t="s">
        <v>1189</v>
      </c>
      <c r="V29" s="80" t="s">
        <v>1190</v>
      </c>
      <c r="W29" s="79" t="s">
        <v>1191</v>
      </c>
      <c r="X29" s="79" t="s">
        <v>1192</v>
      </c>
      <c r="Y29" s="79" t="s">
        <v>1193</v>
      </c>
      <c r="Z29" s="79" t="s">
        <v>1194</v>
      </c>
      <c r="AA29" s="79" t="s">
        <v>1195</v>
      </c>
      <c r="AB29" s="81" t="s">
        <v>1196</v>
      </c>
    </row>
    <row r="30" spans="1:28" x14ac:dyDescent="0.25">
      <c r="A30" s="9" t="s">
        <v>437</v>
      </c>
      <c r="B30" s="9" t="str">
        <f t="shared" si="4"/>
        <v>Egyéb alapkutatás</v>
      </c>
      <c r="C30" s="9" t="str">
        <f t="shared" si="5"/>
        <v>Alapkutatás: Egyéb alapkutatás [PB13]</v>
      </c>
      <c r="D30" s="78" t="s">
        <v>859</v>
      </c>
      <c r="E30" s="79" t="s">
        <v>860</v>
      </c>
      <c r="F30" s="80" t="s">
        <v>861</v>
      </c>
      <c r="G30" s="79" t="s">
        <v>862</v>
      </c>
      <c r="H30" s="79" t="s">
        <v>863</v>
      </c>
      <c r="I30" s="48" t="s">
        <v>424</v>
      </c>
      <c r="J30" s="79" t="s">
        <v>1197</v>
      </c>
      <c r="K30" s="79" t="s">
        <v>1198</v>
      </c>
      <c r="L30" s="79" t="s">
        <v>1199</v>
      </c>
      <c r="M30" s="79" t="s">
        <v>1200</v>
      </c>
      <c r="N30" s="79"/>
      <c r="O30" s="79" t="s">
        <v>1201</v>
      </c>
      <c r="P30" s="79" t="s">
        <v>1202</v>
      </c>
      <c r="Q30" s="79" t="s">
        <v>1203</v>
      </c>
      <c r="R30" s="79" t="s">
        <v>1204</v>
      </c>
      <c r="S30" s="79" t="s">
        <v>1205</v>
      </c>
      <c r="T30" s="79" t="s">
        <v>1206</v>
      </c>
      <c r="U30" s="79" t="s">
        <v>1207</v>
      </c>
      <c r="V30" s="80" t="s">
        <v>1208</v>
      </c>
      <c r="W30" s="79" t="s">
        <v>1209</v>
      </c>
      <c r="X30" s="79" t="s">
        <v>1210</v>
      </c>
      <c r="Y30" s="79" t="s">
        <v>1211</v>
      </c>
      <c r="Z30" s="79" t="s">
        <v>1212</v>
      </c>
      <c r="AA30" s="79" t="s">
        <v>1213</v>
      </c>
      <c r="AB30" s="81" t="s">
        <v>1214</v>
      </c>
    </row>
    <row r="31" spans="1:28" x14ac:dyDescent="0.25">
      <c r="A31" s="9" t="s">
        <v>457</v>
      </c>
      <c r="B31" s="9" t="str">
        <f t="shared" si="4"/>
        <v>Emberi rákbetegségek</v>
      </c>
      <c r="C31" s="9" t="str">
        <f>CONCATENATE(B$6,": ",B31," [",A31,"]")</f>
        <v>Transzlációs és alkalmazott kutatás: Emberi rákbetegségek [PT21]</v>
      </c>
      <c r="D31" s="78" t="s">
        <v>864</v>
      </c>
      <c r="E31" s="79" t="s">
        <v>865</v>
      </c>
      <c r="F31" s="80" t="s">
        <v>866</v>
      </c>
      <c r="G31" s="79" t="s">
        <v>867</v>
      </c>
      <c r="H31" s="79" t="s">
        <v>868</v>
      </c>
      <c r="I31" s="48" t="s">
        <v>439</v>
      </c>
      <c r="J31" s="79" t="s">
        <v>1215</v>
      </c>
      <c r="K31" s="79" t="s">
        <v>1216</v>
      </c>
      <c r="L31" s="79" t="s">
        <v>1217</v>
      </c>
      <c r="M31" s="79" t="s">
        <v>1218</v>
      </c>
      <c r="N31" s="79"/>
      <c r="O31" s="79" t="s">
        <v>1219</v>
      </c>
      <c r="P31" s="79" t="s">
        <v>1220</v>
      </c>
      <c r="Q31" s="79" t="s">
        <v>1221</v>
      </c>
      <c r="R31" s="79" t="s">
        <v>1222</v>
      </c>
      <c r="S31" s="79" t="s">
        <v>1223</v>
      </c>
      <c r="T31" s="79" t="s">
        <v>1224</v>
      </c>
      <c r="U31" s="79" t="s">
        <v>1225</v>
      </c>
      <c r="V31" s="80" t="s">
        <v>1226</v>
      </c>
      <c r="W31" s="79" t="s">
        <v>1227</v>
      </c>
      <c r="X31" s="79" t="s">
        <v>1228</v>
      </c>
      <c r="Y31" s="79" t="s">
        <v>1229</v>
      </c>
      <c r="Z31" s="79" t="s">
        <v>1230</v>
      </c>
      <c r="AA31" s="79" t="s">
        <v>1231</v>
      </c>
      <c r="AB31" s="81" t="s">
        <v>1232</v>
      </c>
    </row>
    <row r="32" spans="1:28" x14ac:dyDescent="0.25">
      <c r="A32" s="9" t="s">
        <v>458</v>
      </c>
      <c r="B32" s="9" t="str">
        <f t="shared" si="4"/>
        <v>Emberi fertőző betegségek</v>
      </c>
      <c r="C32" s="9" t="str">
        <f t="shared" ref="C32:C48" si="6">CONCATENATE(B$6,": ",B32," [",A32,"]")</f>
        <v>Transzlációs és alkalmazott kutatás: Emberi fertőző betegségek [PT22]</v>
      </c>
      <c r="D32" s="78" t="s">
        <v>869</v>
      </c>
      <c r="E32" s="79" t="s">
        <v>870</v>
      </c>
      <c r="F32" s="80" t="s">
        <v>871</v>
      </c>
      <c r="G32" s="79" t="s">
        <v>872</v>
      </c>
      <c r="H32" s="79" t="s">
        <v>873</v>
      </c>
      <c r="I32" s="48" t="s">
        <v>440</v>
      </c>
      <c r="J32" s="79" t="s">
        <v>1233</v>
      </c>
      <c r="K32" s="79" t="s">
        <v>1234</v>
      </c>
      <c r="L32" s="79" t="s">
        <v>1235</v>
      </c>
      <c r="M32" s="79" t="s">
        <v>1236</v>
      </c>
      <c r="N32" s="79"/>
      <c r="O32" s="79" t="s">
        <v>1237</v>
      </c>
      <c r="P32" s="79" t="s">
        <v>1238</v>
      </c>
      <c r="Q32" s="79" t="s">
        <v>1239</v>
      </c>
      <c r="R32" s="79" t="s">
        <v>1240</v>
      </c>
      <c r="S32" s="79" t="s">
        <v>1241</v>
      </c>
      <c r="T32" s="79" t="s">
        <v>1242</v>
      </c>
      <c r="U32" s="79" t="s">
        <v>1243</v>
      </c>
      <c r="V32" s="80" t="s">
        <v>1244</v>
      </c>
      <c r="W32" s="79" t="s">
        <v>1245</v>
      </c>
      <c r="X32" s="79" t="s">
        <v>1246</v>
      </c>
      <c r="Y32" s="79" t="s">
        <v>1247</v>
      </c>
      <c r="Z32" s="79" t="s">
        <v>1248</v>
      </c>
      <c r="AA32" s="79" t="s">
        <v>1249</v>
      </c>
      <c r="AB32" s="81" t="s">
        <v>1250</v>
      </c>
    </row>
    <row r="33" spans="1:28" x14ac:dyDescent="0.25">
      <c r="A33" s="9" t="s">
        <v>459</v>
      </c>
      <c r="B33" s="9" t="str">
        <f t="shared" si="4"/>
        <v>Emberi kardiovaszkuláris betegségek</v>
      </c>
      <c r="C33" s="9" t="str">
        <f t="shared" si="6"/>
        <v>Transzlációs és alkalmazott kutatás: Emberi kardiovaszkuláris betegségek [PT23]</v>
      </c>
      <c r="D33" s="78" t="s">
        <v>874</v>
      </c>
      <c r="E33" s="79" t="s">
        <v>875</v>
      </c>
      <c r="F33" s="80" t="s">
        <v>876</v>
      </c>
      <c r="G33" s="79" t="s">
        <v>877</v>
      </c>
      <c r="H33" s="79" t="s">
        <v>878</v>
      </c>
      <c r="I33" s="48" t="s">
        <v>441</v>
      </c>
      <c r="J33" s="79" t="s">
        <v>1251</v>
      </c>
      <c r="K33" s="79" t="s">
        <v>1252</v>
      </c>
      <c r="L33" s="79" t="s">
        <v>1253</v>
      </c>
      <c r="M33" s="79" t="s">
        <v>1254</v>
      </c>
      <c r="N33" s="79"/>
      <c r="O33" s="79" t="s">
        <v>1255</v>
      </c>
      <c r="P33" s="79" t="s">
        <v>1256</v>
      </c>
      <c r="Q33" s="79" t="s">
        <v>1257</v>
      </c>
      <c r="R33" s="79" t="s">
        <v>1258</v>
      </c>
      <c r="S33" s="79" t="s">
        <v>1259</v>
      </c>
      <c r="T33" s="79" t="s">
        <v>1260</v>
      </c>
      <c r="U33" s="79" t="s">
        <v>1261</v>
      </c>
      <c r="V33" s="80" t="s">
        <v>1262</v>
      </c>
      <c r="W33" s="79" t="s">
        <v>1263</v>
      </c>
      <c r="X33" s="79" t="s">
        <v>1264</v>
      </c>
      <c r="Y33" s="79" t="s">
        <v>1265</v>
      </c>
      <c r="Z33" s="79" t="s">
        <v>1266</v>
      </c>
      <c r="AA33" s="79" t="s">
        <v>1267</v>
      </c>
      <c r="AB33" s="81" t="s">
        <v>1268</v>
      </c>
    </row>
    <row r="34" spans="1:28" x14ac:dyDescent="0.25">
      <c r="A34" s="9" t="s">
        <v>460</v>
      </c>
      <c r="B34" s="9" t="str">
        <f t="shared" si="4"/>
        <v>Emberi idegrendszeri és mentális betegségek</v>
      </c>
      <c r="C34" s="9" t="str">
        <f t="shared" si="6"/>
        <v>Transzlációs és alkalmazott kutatás: Emberi idegrendszeri és mentális betegségek [PT24]</v>
      </c>
      <c r="D34" s="78" t="s">
        <v>879</v>
      </c>
      <c r="E34" s="79" t="s">
        <v>880</v>
      </c>
      <c r="F34" s="80" t="s">
        <v>881</v>
      </c>
      <c r="G34" s="79" t="s">
        <v>882</v>
      </c>
      <c r="H34" s="79" t="s">
        <v>883</v>
      </c>
      <c r="I34" s="48" t="s">
        <v>442</v>
      </c>
      <c r="J34" s="79" t="s">
        <v>1269</v>
      </c>
      <c r="K34" s="79" t="s">
        <v>1270</v>
      </c>
      <c r="L34" s="79" t="s">
        <v>1271</v>
      </c>
      <c r="M34" s="79" t="s">
        <v>1272</v>
      </c>
      <c r="N34" s="79"/>
      <c r="O34" s="79" t="s">
        <v>1273</v>
      </c>
      <c r="P34" s="79" t="s">
        <v>1274</v>
      </c>
      <c r="Q34" s="79" t="s">
        <v>1275</v>
      </c>
      <c r="R34" s="79" t="s">
        <v>1276</v>
      </c>
      <c r="S34" s="79" t="s">
        <v>1277</v>
      </c>
      <c r="T34" s="79" t="s">
        <v>1278</v>
      </c>
      <c r="U34" s="79" t="s">
        <v>1279</v>
      </c>
      <c r="V34" s="80" t="s">
        <v>1280</v>
      </c>
      <c r="W34" s="79" t="s">
        <v>1281</v>
      </c>
      <c r="X34" s="79" t="s">
        <v>1282</v>
      </c>
      <c r="Y34" s="79" t="s">
        <v>1283</v>
      </c>
      <c r="Z34" s="79" t="s">
        <v>1284</v>
      </c>
      <c r="AA34" s="79" t="s">
        <v>1285</v>
      </c>
      <c r="AB34" s="81" t="s">
        <v>1286</v>
      </c>
    </row>
    <row r="35" spans="1:28" x14ac:dyDescent="0.25">
      <c r="A35" s="9" t="s">
        <v>461</v>
      </c>
      <c r="B35" s="9" t="str">
        <f t="shared" si="4"/>
        <v>Emberi légzőszervi betegségek</v>
      </c>
      <c r="C35" s="9" t="str">
        <f t="shared" si="6"/>
        <v>Transzlációs és alkalmazott kutatás: Emberi légzőszervi betegségek [PT25]</v>
      </c>
      <c r="D35" s="78" t="s">
        <v>884</v>
      </c>
      <c r="E35" s="79" t="s">
        <v>885</v>
      </c>
      <c r="F35" s="80" t="s">
        <v>886</v>
      </c>
      <c r="G35" s="79" t="s">
        <v>887</v>
      </c>
      <c r="H35" s="79" t="s">
        <v>888</v>
      </c>
      <c r="I35" s="48" t="s">
        <v>443</v>
      </c>
      <c r="J35" s="79" t="s">
        <v>1287</v>
      </c>
      <c r="K35" s="79" t="s">
        <v>1288</v>
      </c>
      <c r="L35" s="79" t="s">
        <v>1289</v>
      </c>
      <c r="M35" s="79" t="s">
        <v>1290</v>
      </c>
      <c r="N35" s="79"/>
      <c r="O35" s="79" t="s">
        <v>1291</v>
      </c>
      <c r="P35" s="79" t="s">
        <v>1292</v>
      </c>
      <c r="Q35" s="79" t="s">
        <v>1293</v>
      </c>
      <c r="R35" s="79" t="s">
        <v>1294</v>
      </c>
      <c r="S35" s="79" t="s">
        <v>1295</v>
      </c>
      <c r="T35" s="79" t="s">
        <v>1296</v>
      </c>
      <c r="U35" s="79" t="s">
        <v>1297</v>
      </c>
      <c r="V35" s="80" t="s">
        <v>1298</v>
      </c>
      <c r="W35" s="79" t="s">
        <v>1299</v>
      </c>
      <c r="X35" s="79" t="s">
        <v>1300</v>
      </c>
      <c r="Y35" s="79" t="s">
        <v>1301</v>
      </c>
      <c r="Z35" s="79" t="s">
        <v>1302</v>
      </c>
      <c r="AA35" s="79" t="s">
        <v>1303</v>
      </c>
      <c r="AB35" s="81" t="s">
        <v>1304</v>
      </c>
    </row>
    <row r="36" spans="1:28" x14ac:dyDescent="0.25">
      <c r="A36" s="9" t="s">
        <v>462</v>
      </c>
      <c r="B36" s="9" t="str">
        <f t="shared" si="4"/>
        <v>Emberi gasztrointesztinális betegségek (a májbetegségeket is beleértve)</v>
      </c>
      <c r="C36" s="9" t="str">
        <f t="shared" si="6"/>
        <v>Transzlációs és alkalmazott kutatás: Emberi gasztrointesztinális betegségek (a májbetegségeket is beleértve) [PT26]</v>
      </c>
      <c r="D36" s="78" t="s">
        <v>889</v>
      </c>
      <c r="E36" s="79" t="s">
        <v>890</v>
      </c>
      <c r="F36" s="80" t="s">
        <v>891</v>
      </c>
      <c r="G36" s="79" t="s">
        <v>892</v>
      </c>
      <c r="H36" s="79" t="s">
        <v>893</v>
      </c>
      <c r="I36" s="48" t="s">
        <v>444</v>
      </c>
      <c r="J36" s="79" t="s">
        <v>1305</v>
      </c>
      <c r="K36" s="79" t="s">
        <v>1306</v>
      </c>
      <c r="L36" s="79" t="s">
        <v>1307</v>
      </c>
      <c r="M36" s="79" t="s">
        <v>1308</v>
      </c>
      <c r="N36" s="79"/>
      <c r="O36" s="79" t="s">
        <v>1309</v>
      </c>
      <c r="P36" s="79" t="s">
        <v>1310</v>
      </c>
      <c r="Q36" s="79" t="s">
        <v>1311</v>
      </c>
      <c r="R36" s="79" t="s">
        <v>1312</v>
      </c>
      <c r="S36" s="79" t="s">
        <v>1313</v>
      </c>
      <c r="T36" s="79" t="s">
        <v>1314</v>
      </c>
      <c r="U36" s="79" t="s">
        <v>1315</v>
      </c>
      <c r="V36" s="80" t="s">
        <v>1316</v>
      </c>
      <c r="W36" s="79" t="s">
        <v>1317</v>
      </c>
      <c r="X36" s="79" t="s">
        <v>1318</v>
      </c>
      <c r="Y36" s="79" t="s">
        <v>1319</v>
      </c>
      <c r="Z36" s="79" t="s">
        <v>1320</v>
      </c>
      <c r="AA36" s="79" t="s">
        <v>1321</v>
      </c>
      <c r="AB36" s="81" t="s">
        <v>1322</v>
      </c>
    </row>
    <row r="37" spans="1:28" x14ac:dyDescent="0.25">
      <c r="A37" s="9" t="s">
        <v>463</v>
      </c>
      <c r="B37" s="9" t="str">
        <f t="shared" si="4"/>
        <v>Emberi vázizomrendszeri betegségek</v>
      </c>
      <c r="C37" s="9" t="str">
        <f t="shared" si="6"/>
        <v>Transzlációs és alkalmazott kutatás: Emberi vázizomrendszeri betegségek [PT27]</v>
      </c>
      <c r="D37" s="78" t="s">
        <v>894</v>
      </c>
      <c r="E37" s="79" t="s">
        <v>895</v>
      </c>
      <c r="F37" s="80" t="s">
        <v>896</v>
      </c>
      <c r="G37" s="79" t="s">
        <v>897</v>
      </c>
      <c r="H37" s="79" t="s">
        <v>898</v>
      </c>
      <c r="I37" s="48" t="s">
        <v>445</v>
      </c>
      <c r="J37" s="79" t="s">
        <v>1323</v>
      </c>
      <c r="K37" s="79" t="s">
        <v>1324</v>
      </c>
      <c r="L37" s="79" t="s">
        <v>1325</v>
      </c>
      <c r="M37" s="79" t="s">
        <v>1326</v>
      </c>
      <c r="N37" s="79"/>
      <c r="O37" s="79" t="s">
        <v>1327</v>
      </c>
      <c r="P37" s="79" t="s">
        <v>1328</v>
      </c>
      <c r="Q37" s="79" t="s">
        <v>1329</v>
      </c>
      <c r="R37" s="79" t="s">
        <v>1330</v>
      </c>
      <c r="S37" s="79" t="s">
        <v>1331</v>
      </c>
      <c r="T37" s="79" t="s">
        <v>1332</v>
      </c>
      <c r="U37" s="79" t="s">
        <v>1333</v>
      </c>
      <c r="V37" s="80" t="s">
        <v>1334</v>
      </c>
      <c r="W37" s="79" t="s">
        <v>1335</v>
      </c>
      <c r="X37" s="79" t="s">
        <v>1336</v>
      </c>
      <c r="Y37" s="79" t="s">
        <v>1337</v>
      </c>
      <c r="Z37" s="79" t="s">
        <v>1338</v>
      </c>
      <c r="AA37" s="79" t="s">
        <v>1339</v>
      </c>
      <c r="AB37" s="81" t="s">
        <v>1340</v>
      </c>
    </row>
    <row r="38" spans="1:28" x14ac:dyDescent="0.25">
      <c r="A38" s="9" t="s">
        <v>464</v>
      </c>
      <c r="B38" s="9" t="str">
        <f t="shared" si="4"/>
        <v>Emberi immunbetegségek</v>
      </c>
      <c r="C38" s="9" t="str">
        <f t="shared" si="6"/>
        <v>Transzlációs és alkalmazott kutatás: Emberi immunbetegségek [PT28]</v>
      </c>
      <c r="D38" s="78" t="s">
        <v>899</v>
      </c>
      <c r="E38" s="79" t="s">
        <v>900</v>
      </c>
      <c r="F38" s="80" t="s">
        <v>901</v>
      </c>
      <c r="G38" s="79" t="s">
        <v>902</v>
      </c>
      <c r="H38" s="79" t="s">
        <v>903</v>
      </c>
      <c r="I38" s="48" t="s">
        <v>446</v>
      </c>
      <c r="J38" s="79" t="s">
        <v>1341</v>
      </c>
      <c r="K38" s="79" t="s">
        <v>1342</v>
      </c>
      <c r="L38" s="79" t="s">
        <v>1343</v>
      </c>
      <c r="M38" s="79" t="s">
        <v>1344</v>
      </c>
      <c r="N38" s="79"/>
      <c r="O38" s="79" t="s">
        <v>1345</v>
      </c>
      <c r="P38" s="79" t="s">
        <v>1346</v>
      </c>
      <c r="Q38" s="79" t="s">
        <v>1347</v>
      </c>
      <c r="R38" s="79" t="s">
        <v>1348</v>
      </c>
      <c r="S38" s="79" t="s">
        <v>1349</v>
      </c>
      <c r="T38" s="79" t="s">
        <v>1350</v>
      </c>
      <c r="U38" s="79" t="s">
        <v>1351</v>
      </c>
      <c r="V38" s="80" t="s">
        <v>1352</v>
      </c>
      <c r="W38" s="79" t="s">
        <v>1353</v>
      </c>
      <c r="X38" s="79" t="s">
        <v>1354</v>
      </c>
      <c r="Y38" s="79" t="s">
        <v>1355</v>
      </c>
      <c r="Z38" s="79" t="s">
        <v>1356</v>
      </c>
      <c r="AA38" s="79" t="s">
        <v>1357</v>
      </c>
      <c r="AB38" s="81" t="s">
        <v>1358</v>
      </c>
    </row>
    <row r="39" spans="1:28" x14ac:dyDescent="0.25">
      <c r="A39" s="9" t="s">
        <v>465</v>
      </c>
      <c r="B39" s="9" t="str">
        <f t="shared" si="4"/>
        <v>Emberi urogenitális/szaporodási betegségek</v>
      </c>
      <c r="C39" s="9" t="str">
        <f t="shared" si="6"/>
        <v>Transzlációs és alkalmazott kutatás: Emberi urogenitális/szaporodási betegségek [PT29]</v>
      </c>
      <c r="D39" s="78" t="s">
        <v>904</v>
      </c>
      <c r="E39" s="79" t="s">
        <v>905</v>
      </c>
      <c r="F39" s="80" t="s">
        <v>906</v>
      </c>
      <c r="G39" s="79" t="s">
        <v>907</v>
      </c>
      <c r="H39" s="79" t="s">
        <v>908</v>
      </c>
      <c r="I39" s="48" t="s">
        <v>447</v>
      </c>
      <c r="J39" s="79" t="s">
        <v>1359</v>
      </c>
      <c r="K39" s="79" t="s">
        <v>1360</v>
      </c>
      <c r="L39" s="79" t="s">
        <v>1361</v>
      </c>
      <c r="M39" s="79" t="s">
        <v>1362</v>
      </c>
      <c r="N39" s="79"/>
      <c r="O39" s="79" t="s">
        <v>1363</v>
      </c>
      <c r="P39" s="79" t="s">
        <v>1364</v>
      </c>
      <c r="Q39" s="79" t="s">
        <v>1365</v>
      </c>
      <c r="R39" s="79" t="s">
        <v>1366</v>
      </c>
      <c r="S39" s="79" t="s">
        <v>1367</v>
      </c>
      <c r="T39" s="79" t="s">
        <v>1368</v>
      </c>
      <c r="U39" s="79" t="s">
        <v>1369</v>
      </c>
      <c r="V39" s="80" t="s">
        <v>1370</v>
      </c>
      <c r="W39" s="79" t="s">
        <v>1371</v>
      </c>
      <c r="X39" s="79" t="s">
        <v>1372</v>
      </c>
      <c r="Y39" s="79" t="s">
        <v>1373</v>
      </c>
      <c r="Z39" s="79" t="s">
        <v>1374</v>
      </c>
      <c r="AA39" s="79" t="s">
        <v>1375</v>
      </c>
      <c r="AB39" s="81" t="s">
        <v>1376</v>
      </c>
    </row>
    <row r="40" spans="1:28" x14ac:dyDescent="0.25">
      <c r="A40" s="9" t="s">
        <v>466</v>
      </c>
      <c r="B40" s="9" t="str">
        <f t="shared" si="4"/>
        <v>Emberi érzékszervi (bőr-, szem- és fül-) betegségek</v>
      </c>
      <c r="C40" s="9" t="str">
        <f t="shared" si="6"/>
        <v>Transzlációs és alkalmazott kutatás: Emberi érzékszervi (bőr-, szem- és fül-) betegségek [PT30]</v>
      </c>
      <c r="D40" s="78" t="s">
        <v>909</v>
      </c>
      <c r="E40" s="79" t="s">
        <v>910</v>
      </c>
      <c r="F40" s="80" t="s">
        <v>911</v>
      </c>
      <c r="G40" s="79" t="s">
        <v>912</v>
      </c>
      <c r="H40" s="79" t="s">
        <v>913</v>
      </c>
      <c r="I40" s="48" t="s">
        <v>448</v>
      </c>
      <c r="J40" s="79" t="s">
        <v>1377</v>
      </c>
      <c r="K40" s="79" t="s">
        <v>1378</v>
      </c>
      <c r="L40" s="79" t="s">
        <v>1379</v>
      </c>
      <c r="M40" s="79" t="s">
        <v>1380</v>
      </c>
      <c r="N40" s="79"/>
      <c r="O40" s="79" t="s">
        <v>1381</v>
      </c>
      <c r="P40" s="79" t="s">
        <v>1382</v>
      </c>
      <c r="Q40" s="79" t="s">
        <v>1383</v>
      </c>
      <c r="R40" s="79" t="s">
        <v>1384</v>
      </c>
      <c r="S40" s="79" t="s">
        <v>1385</v>
      </c>
      <c r="T40" s="79" t="s">
        <v>1386</v>
      </c>
      <c r="U40" s="79" t="s">
        <v>1387</v>
      </c>
      <c r="V40" s="80" t="s">
        <v>1388</v>
      </c>
      <c r="W40" s="79" t="s">
        <v>1389</v>
      </c>
      <c r="X40" s="79" t="s">
        <v>1390</v>
      </c>
      <c r="Y40" s="79" t="s">
        <v>1391</v>
      </c>
      <c r="Z40" s="79" t="s">
        <v>1392</v>
      </c>
      <c r="AA40" s="79" t="s">
        <v>1393</v>
      </c>
      <c r="AB40" s="81" t="s">
        <v>1394</v>
      </c>
    </row>
    <row r="41" spans="1:28" x14ac:dyDescent="0.25">
      <c r="A41" s="9" t="s">
        <v>467</v>
      </c>
      <c r="B41" s="9" t="str">
        <f t="shared" si="4"/>
        <v>Emberi endokrin/anyagcsere-betegségek</v>
      </c>
      <c r="C41" s="9" t="str">
        <f t="shared" si="6"/>
        <v>Transzlációs és alkalmazott kutatás: Emberi endokrin/anyagcsere-betegségek [PT31]</v>
      </c>
      <c r="D41" s="78" t="s">
        <v>914</v>
      </c>
      <c r="E41" s="79" t="s">
        <v>915</v>
      </c>
      <c r="F41" s="80" t="s">
        <v>916</v>
      </c>
      <c r="G41" s="79" t="s">
        <v>917</v>
      </c>
      <c r="H41" s="79" t="s">
        <v>918</v>
      </c>
      <c r="I41" s="48" t="s">
        <v>449</v>
      </c>
      <c r="J41" s="79" t="s">
        <v>1395</v>
      </c>
      <c r="K41" s="79" t="s">
        <v>1396</v>
      </c>
      <c r="L41" s="79" t="s">
        <v>1397</v>
      </c>
      <c r="M41" s="79" t="s">
        <v>1398</v>
      </c>
      <c r="N41" s="79"/>
      <c r="O41" s="79" t="s">
        <v>1399</v>
      </c>
      <c r="P41" s="79" t="s">
        <v>1400</v>
      </c>
      <c r="Q41" s="79" t="s">
        <v>1401</v>
      </c>
      <c r="R41" s="79" t="s">
        <v>1402</v>
      </c>
      <c r="S41" s="79" t="s">
        <v>1403</v>
      </c>
      <c r="T41" s="79" t="s">
        <v>1404</v>
      </c>
      <c r="U41" s="79" t="s">
        <v>1405</v>
      </c>
      <c r="V41" s="80" t="s">
        <v>1406</v>
      </c>
      <c r="W41" s="79" t="s">
        <v>1407</v>
      </c>
      <c r="X41" s="79" t="s">
        <v>1408</v>
      </c>
      <c r="Y41" s="79" t="s">
        <v>1409</v>
      </c>
      <c r="Z41" s="79" t="s">
        <v>1410</v>
      </c>
      <c r="AA41" s="79" t="s">
        <v>1411</v>
      </c>
      <c r="AB41" s="81" t="s">
        <v>1412</v>
      </c>
    </row>
    <row r="42" spans="1:28" x14ac:dyDescent="0.25">
      <c r="A42" s="9" t="s">
        <v>468</v>
      </c>
      <c r="B42" s="9" t="str">
        <f t="shared" si="4"/>
        <v>Egyéb emberi betegségek</v>
      </c>
      <c r="C42" s="9" t="str">
        <f t="shared" si="6"/>
        <v>Transzlációs és alkalmazott kutatás: Egyéb emberi betegségek [PT32]</v>
      </c>
      <c r="D42" s="78" t="s">
        <v>919</v>
      </c>
      <c r="E42" s="79" t="s">
        <v>920</v>
      </c>
      <c r="F42" s="80" t="s">
        <v>921</v>
      </c>
      <c r="G42" s="79" t="s">
        <v>922</v>
      </c>
      <c r="H42" s="79" t="s">
        <v>923</v>
      </c>
      <c r="I42" s="48" t="s">
        <v>450</v>
      </c>
      <c r="J42" s="79" t="s">
        <v>1413</v>
      </c>
      <c r="K42" s="79" t="s">
        <v>1414</v>
      </c>
      <c r="L42" s="79" t="s">
        <v>1415</v>
      </c>
      <c r="M42" s="79" t="s">
        <v>1416</v>
      </c>
      <c r="N42" s="79"/>
      <c r="O42" s="79" t="s">
        <v>1417</v>
      </c>
      <c r="P42" s="79" t="s">
        <v>1418</v>
      </c>
      <c r="Q42" s="79" t="s">
        <v>1419</v>
      </c>
      <c r="R42" s="79" t="s">
        <v>1420</v>
      </c>
      <c r="S42" s="79" t="s">
        <v>1421</v>
      </c>
      <c r="T42" s="79" t="s">
        <v>1422</v>
      </c>
      <c r="U42" s="79" t="s">
        <v>1423</v>
      </c>
      <c r="V42" s="80" t="s">
        <v>1424</v>
      </c>
      <c r="W42" s="79" t="s">
        <v>1425</v>
      </c>
      <c r="X42" s="79" t="s">
        <v>1426</v>
      </c>
      <c r="Y42" s="79" t="s">
        <v>1427</v>
      </c>
      <c r="Z42" s="79" t="s">
        <v>1428</v>
      </c>
      <c r="AA42" s="79" t="s">
        <v>1429</v>
      </c>
      <c r="AB42" s="81" t="s">
        <v>1430</v>
      </c>
    </row>
    <row r="43" spans="1:28" x14ac:dyDescent="0.25">
      <c r="A43" s="9" t="s">
        <v>469</v>
      </c>
      <c r="B43" s="9" t="str">
        <f t="shared" si="4"/>
        <v>Állatbetegségek</v>
      </c>
      <c r="C43" s="9" t="str">
        <f t="shared" si="6"/>
        <v>Transzlációs és alkalmazott kutatás: Állatbetegségek [PT33]</v>
      </c>
      <c r="D43" s="78" t="s">
        <v>924</v>
      </c>
      <c r="E43" s="79" t="s">
        <v>925</v>
      </c>
      <c r="F43" s="80" t="s">
        <v>926</v>
      </c>
      <c r="G43" s="79" t="s">
        <v>927</v>
      </c>
      <c r="H43" s="79" t="s">
        <v>928</v>
      </c>
      <c r="I43" s="48" t="s">
        <v>451</v>
      </c>
      <c r="J43" s="79" t="s">
        <v>1431</v>
      </c>
      <c r="K43" s="79" t="s">
        <v>1432</v>
      </c>
      <c r="L43" s="79" t="s">
        <v>1433</v>
      </c>
      <c r="M43" s="79" t="s">
        <v>1434</v>
      </c>
      <c r="N43" s="79"/>
      <c r="O43" s="79" t="s">
        <v>1435</v>
      </c>
      <c r="P43" s="79" t="s">
        <v>1436</v>
      </c>
      <c r="Q43" s="79" t="s">
        <v>1437</v>
      </c>
      <c r="R43" s="79" t="s">
        <v>1438</v>
      </c>
      <c r="S43" s="79" t="s">
        <v>1439</v>
      </c>
      <c r="T43" s="79" t="s">
        <v>1440</v>
      </c>
      <c r="U43" s="79" t="s">
        <v>1441</v>
      </c>
      <c r="V43" s="80" t="s">
        <v>1442</v>
      </c>
      <c r="W43" s="79" t="s">
        <v>1443</v>
      </c>
      <c r="X43" s="79" t="s">
        <v>1444</v>
      </c>
      <c r="Y43" s="79" t="s">
        <v>1445</v>
      </c>
      <c r="Z43" s="79" t="s">
        <v>1446</v>
      </c>
      <c r="AA43" s="79" t="s">
        <v>1447</v>
      </c>
      <c r="AB43" s="81" t="s">
        <v>1448</v>
      </c>
    </row>
    <row r="44" spans="1:28" x14ac:dyDescent="0.25">
      <c r="A44" s="55" t="s">
        <v>474</v>
      </c>
      <c r="B44" s="9" t="str">
        <f t="shared" si="4"/>
        <v>Takarmányozás</v>
      </c>
      <c r="C44" s="9" t="str">
        <f t="shared" si="6"/>
        <v>Transzlációs és alkalmazott kutatás: Takarmányozás [PT38]</v>
      </c>
      <c r="D44" s="78" t="s">
        <v>929</v>
      </c>
      <c r="E44" s="79" t="s">
        <v>930</v>
      </c>
      <c r="F44" s="80" t="s">
        <v>931</v>
      </c>
      <c r="G44" s="79" t="s">
        <v>932</v>
      </c>
      <c r="H44" s="79" t="s">
        <v>933</v>
      </c>
      <c r="I44" s="48" t="s">
        <v>452</v>
      </c>
      <c r="J44" s="79" t="s">
        <v>1449</v>
      </c>
      <c r="K44" s="79" t="s">
        <v>1450</v>
      </c>
      <c r="L44" s="79" t="s">
        <v>1451</v>
      </c>
      <c r="M44" s="79" t="s">
        <v>1452</v>
      </c>
      <c r="N44" s="79"/>
      <c r="O44" s="79" t="s">
        <v>1453</v>
      </c>
      <c r="P44" s="79" t="s">
        <v>1454</v>
      </c>
      <c r="Q44" s="79" t="s">
        <v>1455</v>
      </c>
      <c r="R44" s="79" t="s">
        <v>1456</v>
      </c>
      <c r="S44" s="79" t="s">
        <v>1457</v>
      </c>
      <c r="T44" s="79" t="s">
        <v>1458</v>
      </c>
      <c r="U44" s="79" t="s">
        <v>1459</v>
      </c>
      <c r="V44" s="80" t="s">
        <v>1460</v>
      </c>
      <c r="W44" s="79" t="s">
        <v>1461</v>
      </c>
      <c r="X44" s="79" t="s">
        <v>1462</v>
      </c>
      <c r="Y44" s="79" t="s">
        <v>1463</v>
      </c>
      <c r="Z44" s="79" t="s">
        <v>1464</v>
      </c>
      <c r="AA44" s="79" t="s">
        <v>1465</v>
      </c>
      <c r="AB44" s="81" t="s">
        <v>1466</v>
      </c>
    </row>
    <row r="45" spans="1:28" x14ac:dyDescent="0.25">
      <c r="A45" s="9" t="s">
        <v>470</v>
      </c>
      <c r="B45" s="9" t="str">
        <f t="shared" si="4"/>
        <v>Állatjóllét</v>
      </c>
      <c r="C45" s="9" t="str">
        <f t="shared" si="6"/>
        <v>Transzlációs és alkalmazott kutatás: Állatjóllét [PT34]</v>
      </c>
      <c r="D45" s="78" t="s">
        <v>934</v>
      </c>
      <c r="E45" s="79" t="s">
        <v>935</v>
      </c>
      <c r="F45" s="80" t="s">
        <v>936</v>
      </c>
      <c r="G45" s="79" t="s">
        <v>937</v>
      </c>
      <c r="H45" s="79" t="s">
        <v>938</v>
      </c>
      <c r="I45" s="48" t="s">
        <v>453</v>
      </c>
      <c r="J45" s="79" t="s">
        <v>1467</v>
      </c>
      <c r="K45" s="79" t="s">
        <v>1468</v>
      </c>
      <c r="L45" s="79" t="s">
        <v>1469</v>
      </c>
      <c r="M45" s="79" t="s">
        <v>1470</v>
      </c>
      <c r="N45" s="79"/>
      <c r="O45" s="79" t="s">
        <v>1471</v>
      </c>
      <c r="P45" s="79" t="s">
        <v>1472</v>
      </c>
      <c r="Q45" s="79" t="s">
        <v>1473</v>
      </c>
      <c r="R45" s="79" t="s">
        <v>1474</v>
      </c>
      <c r="S45" s="79" t="s">
        <v>1475</v>
      </c>
      <c r="T45" s="79" t="s">
        <v>1476</v>
      </c>
      <c r="U45" s="79" t="s">
        <v>1477</v>
      </c>
      <c r="V45" s="80" t="s">
        <v>1478</v>
      </c>
      <c r="W45" s="79" t="s">
        <v>1479</v>
      </c>
      <c r="X45" s="79" t="s">
        <v>1480</v>
      </c>
      <c r="Y45" s="79" t="s">
        <v>1481</v>
      </c>
      <c r="Z45" s="79" t="s">
        <v>1482</v>
      </c>
      <c r="AA45" s="79" t="s">
        <v>1483</v>
      </c>
      <c r="AB45" s="81" t="s">
        <v>1484</v>
      </c>
    </row>
    <row r="46" spans="1:28" x14ac:dyDescent="0.25">
      <c r="A46" s="9" t="s">
        <v>471</v>
      </c>
      <c r="B46" s="9" t="str">
        <f t="shared" si="4"/>
        <v>Betegségek diagnózisa</v>
      </c>
      <c r="C46" s="9" t="str">
        <f t="shared" si="6"/>
        <v>Transzlációs és alkalmazott kutatás: Betegségek diagnózisa [PT35]</v>
      </c>
      <c r="D46" s="78" t="s">
        <v>939</v>
      </c>
      <c r="E46" s="79" t="s">
        <v>940</v>
      </c>
      <c r="F46" s="80" t="s">
        <v>941</v>
      </c>
      <c r="G46" s="79" t="s">
        <v>942</v>
      </c>
      <c r="H46" s="79" t="s">
        <v>943</v>
      </c>
      <c r="I46" s="48" t="s">
        <v>454</v>
      </c>
      <c r="J46" s="79" t="s">
        <v>1485</v>
      </c>
      <c r="K46" s="79" t="s">
        <v>1486</v>
      </c>
      <c r="L46" s="79" t="s">
        <v>1487</v>
      </c>
      <c r="M46" s="79" t="s">
        <v>1488</v>
      </c>
      <c r="N46" s="79"/>
      <c r="O46" s="79" t="s">
        <v>1489</v>
      </c>
      <c r="P46" s="79" t="s">
        <v>1490</v>
      </c>
      <c r="Q46" s="79" t="s">
        <v>1491</v>
      </c>
      <c r="R46" s="79" t="s">
        <v>1492</v>
      </c>
      <c r="S46" s="79" t="s">
        <v>1493</v>
      </c>
      <c r="T46" s="79" t="s">
        <v>1494</v>
      </c>
      <c r="U46" s="79" t="s">
        <v>1495</v>
      </c>
      <c r="V46" s="80" t="s">
        <v>1496</v>
      </c>
      <c r="W46" s="79" t="s">
        <v>1497</v>
      </c>
      <c r="X46" s="79" t="s">
        <v>1498</v>
      </c>
      <c r="Y46" s="79" t="s">
        <v>1499</v>
      </c>
      <c r="Z46" s="79" t="s">
        <v>1500</v>
      </c>
      <c r="AA46" s="79" t="s">
        <v>1501</v>
      </c>
      <c r="AB46" s="81" t="s">
        <v>1502</v>
      </c>
    </row>
    <row r="47" spans="1:28" x14ac:dyDescent="0.25">
      <c r="A47" s="9" t="s">
        <v>472</v>
      </c>
      <c r="B47" s="9" t="str">
        <f t="shared" si="4"/>
        <v>Növénybetegségek</v>
      </c>
      <c r="C47" s="9" t="str">
        <f t="shared" si="6"/>
        <v>Transzlációs és alkalmazott kutatás: Növénybetegségek [PT36]</v>
      </c>
      <c r="D47" s="78" t="s">
        <v>944</v>
      </c>
      <c r="E47" s="79" t="s">
        <v>945</v>
      </c>
      <c r="F47" s="80" t="s">
        <v>946</v>
      </c>
      <c r="G47" s="79" t="s">
        <v>947</v>
      </c>
      <c r="H47" s="79" t="s">
        <v>948</v>
      </c>
      <c r="I47" s="48" t="s">
        <v>455</v>
      </c>
      <c r="J47" s="79" t="s">
        <v>1503</v>
      </c>
      <c r="K47" s="79" t="s">
        <v>1504</v>
      </c>
      <c r="L47" s="79" t="s">
        <v>1505</v>
      </c>
      <c r="M47" s="79" t="s">
        <v>1506</v>
      </c>
      <c r="N47" s="79"/>
      <c r="O47" s="79" t="s">
        <v>1507</v>
      </c>
      <c r="P47" s="79" t="s">
        <v>1508</v>
      </c>
      <c r="Q47" s="79" t="s">
        <v>1509</v>
      </c>
      <c r="R47" s="79" t="s">
        <v>1510</v>
      </c>
      <c r="S47" s="79" t="s">
        <v>1511</v>
      </c>
      <c r="T47" s="79" t="s">
        <v>1512</v>
      </c>
      <c r="U47" s="79" t="s">
        <v>1513</v>
      </c>
      <c r="V47" s="80" t="s">
        <v>1514</v>
      </c>
      <c r="W47" s="79" t="s">
        <v>1515</v>
      </c>
      <c r="X47" s="79" t="s">
        <v>1516</v>
      </c>
      <c r="Y47" s="79" t="s">
        <v>1517</v>
      </c>
      <c r="Z47" s="79" t="s">
        <v>1518</v>
      </c>
      <c r="AA47" s="79" t="s">
        <v>1519</v>
      </c>
      <c r="AB47" s="81" t="s">
        <v>1520</v>
      </c>
    </row>
    <row r="48" spans="1:28" x14ac:dyDescent="0.25">
      <c r="A48" s="9" t="s">
        <v>473</v>
      </c>
      <c r="B48" s="9" t="str">
        <f t="shared" si="4"/>
        <v>Nem hatósági toxikológiai és ökotoxikológiai vizsgálatok</v>
      </c>
      <c r="C48" s="9" t="str">
        <f t="shared" si="6"/>
        <v>Transzlációs és alkalmazott kutatás: Nem hatósági toxikológiai és ökotoxikológiai vizsgálatok [PT37]</v>
      </c>
      <c r="D48" s="78" t="s">
        <v>949</v>
      </c>
      <c r="E48" s="79" t="s">
        <v>950</v>
      </c>
      <c r="F48" s="80" t="s">
        <v>951</v>
      </c>
      <c r="G48" s="79" t="s">
        <v>952</v>
      </c>
      <c r="H48" s="79" t="s">
        <v>953</v>
      </c>
      <c r="I48" s="48" t="s">
        <v>456</v>
      </c>
      <c r="J48" s="79" t="s">
        <v>1521</v>
      </c>
      <c r="K48" s="79" t="s">
        <v>1522</v>
      </c>
      <c r="L48" s="79" t="s">
        <v>1523</v>
      </c>
      <c r="M48" s="79" t="s">
        <v>1524</v>
      </c>
      <c r="N48" s="79"/>
      <c r="O48" s="79" t="s">
        <v>1525</v>
      </c>
      <c r="P48" s="79" t="s">
        <v>1526</v>
      </c>
      <c r="Q48" s="79" t="s">
        <v>1527</v>
      </c>
      <c r="R48" s="79" t="s">
        <v>1528</v>
      </c>
      <c r="S48" s="79" t="s">
        <v>1529</v>
      </c>
      <c r="T48" s="79" t="s">
        <v>1530</v>
      </c>
      <c r="U48" s="79" t="s">
        <v>1531</v>
      </c>
      <c r="V48" s="80" t="s">
        <v>1532</v>
      </c>
      <c r="W48" s="79" t="s">
        <v>1533</v>
      </c>
      <c r="X48" s="79" t="s">
        <v>1534</v>
      </c>
      <c r="Y48" s="79" t="s">
        <v>1535</v>
      </c>
      <c r="Z48" s="79" t="s">
        <v>1536</v>
      </c>
      <c r="AA48" s="79" t="s">
        <v>1537</v>
      </c>
      <c r="AB48" s="81" t="s">
        <v>1538</v>
      </c>
    </row>
    <row r="49" spans="1:28" x14ac:dyDescent="0.25">
      <c r="A49" s="55" t="s">
        <v>481</v>
      </c>
      <c r="B49" s="9" t="str">
        <f t="shared" si="4"/>
        <v>Minőség-ellenőrzés (ideértve a gyártási tételek ártalmatlansági és hatáserősségi vizsgálatát)</v>
      </c>
      <c r="C49" s="9" t="str">
        <f>CONCATENATE(B$7,": ",B49," [",A49,"]")</f>
        <v>Hatósági vizsgálatok és rutinszerű gyártás: Minőség-ellenőrzés (ideértve a gyártási tételek ártalmatlansági és hatáserősségi vizsgálatát) [PRQC]</v>
      </c>
      <c r="D49" s="78" t="s">
        <v>954</v>
      </c>
      <c r="E49" s="79" t="s">
        <v>955</v>
      </c>
      <c r="F49" s="80" t="s">
        <v>956</v>
      </c>
      <c r="G49" s="79" t="s">
        <v>957</v>
      </c>
      <c r="H49" s="79" t="s">
        <v>958</v>
      </c>
      <c r="I49" s="48" t="s">
        <v>477</v>
      </c>
      <c r="J49" s="79" t="s">
        <v>1539</v>
      </c>
      <c r="K49" s="79" t="s">
        <v>1540</v>
      </c>
      <c r="L49" s="79" t="s">
        <v>1541</v>
      </c>
      <c r="M49" s="79" t="s">
        <v>1542</v>
      </c>
      <c r="N49" s="79"/>
      <c r="O49" s="79" t="s">
        <v>1543</v>
      </c>
      <c r="P49" s="79" t="s">
        <v>1544</v>
      </c>
      <c r="Q49" s="79" t="s">
        <v>1545</v>
      </c>
      <c r="R49" s="79" t="s">
        <v>1546</v>
      </c>
      <c r="S49" s="79" t="s">
        <v>1547</v>
      </c>
      <c r="T49" s="79" t="s">
        <v>1548</v>
      </c>
      <c r="U49" s="79" t="s">
        <v>1549</v>
      </c>
      <c r="V49" s="80" t="s">
        <v>1550</v>
      </c>
      <c r="W49" s="79" t="s">
        <v>1551</v>
      </c>
      <c r="X49" s="79" t="s">
        <v>1552</v>
      </c>
      <c r="Y49" s="79" t="s">
        <v>1553</v>
      </c>
      <c r="Z49" s="79" t="s">
        <v>1554</v>
      </c>
      <c r="AA49" s="79" t="s">
        <v>1555</v>
      </c>
      <c r="AB49" s="81" t="s">
        <v>1556</v>
      </c>
    </row>
    <row r="50" spans="1:28" x14ac:dyDescent="0.25">
      <c r="A50" s="9" t="s">
        <v>482</v>
      </c>
      <c r="B50" s="9" t="str">
        <f t="shared" si="4"/>
        <v>Egyéb hatékonysági és toleranciavizsgálat</v>
      </c>
      <c r="C50" s="9" t="str">
        <f t="shared" ref="C50:C52" si="7">CONCATENATE(B$7,": ",B50," [",A50,"]")</f>
        <v>Hatósági vizsgálatok és rutinszerű gyártás: Egyéb hatékonysági és toleranciavizsgálat [PR71]</v>
      </c>
      <c r="D50" s="78" t="s">
        <v>959</v>
      </c>
      <c r="E50" s="79" t="s">
        <v>960</v>
      </c>
      <c r="F50" s="80" t="s">
        <v>961</v>
      </c>
      <c r="G50" s="79" t="s">
        <v>962</v>
      </c>
      <c r="H50" s="79" t="s">
        <v>963</v>
      </c>
      <c r="I50" s="48" t="s">
        <v>478</v>
      </c>
      <c r="J50" s="79" t="s">
        <v>1557</v>
      </c>
      <c r="K50" s="79" t="s">
        <v>1558</v>
      </c>
      <c r="L50" s="79" t="s">
        <v>1559</v>
      </c>
      <c r="M50" s="79" t="s">
        <v>1560</v>
      </c>
      <c r="N50" s="79"/>
      <c r="O50" s="79" t="s">
        <v>1561</v>
      </c>
      <c r="P50" s="79" t="s">
        <v>1562</v>
      </c>
      <c r="Q50" s="79" t="s">
        <v>1563</v>
      </c>
      <c r="R50" s="79" t="s">
        <v>1564</v>
      </c>
      <c r="S50" s="79" t="s">
        <v>1565</v>
      </c>
      <c r="T50" s="79" t="s">
        <v>1566</v>
      </c>
      <c r="U50" s="79" t="s">
        <v>1567</v>
      </c>
      <c r="V50" s="80" t="s">
        <v>1568</v>
      </c>
      <c r="W50" s="79" t="s">
        <v>1569</v>
      </c>
      <c r="X50" s="79" t="s">
        <v>1570</v>
      </c>
      <c r="Y50" s="79" t="s">
        <v>1571</v>
      </c>
      <c r="Z50" s="79" t="s">
        <v>1572</v>
      </c>
      <c r="AA50" s="79" t="s">
        <v>1573</v>
      </c>
      <c r="AB50" s="81" t="s">
        <v>1574</v>
      </c>
    </row>
    <row r="51" spans="1:28" x14ac:dyDescent="0.25">
      <c r="A51" s="55" t="s">
        <v>483</v>
      </c>
      <c r="B51" s="9" t="str">
        <f t="shared" si="4"/>
        <v>Toxicitási és egyéb biztonsági vizsgálatok, ideértve a farmakológiát is</v>
      </c>
      <c r="C51" s="9" t="str">
        <f t="shared" si="7"/>
        <v>Hatósági vizsgálatok és rutinszerű gyártás: Toxicitási és egyéb biztonsági vizsgálatok, ideértve a farmakológiát is [PRTS]</v>
      </c>
      <c r="D51" s="78" t="s">
        <v>964</v>
      </c>
      <c r="E51" s="79" t="s">
        <v>965</v>
      </c>
      <c r="F51" s="80" t="s">
        <v>966</v>
      </c>
      <c r="G51" s="79" t="s">
        <v>967</v>
      </c>
      <c r="H51" s="79" t="s">
        <v>968</v>
      </c>
      <c r="I51" s="48" t="s">
        <v>479</v>
      </c>
      <c r="J51" s="79" t="s">
        <v>1575</v>
      </c>
      <c r="K51" s="79" t="s">
        <v>1576</v>
      </c>
      <c r="L51" s="79" t="s">
        <v>1577</v>
      </c>
      <c r="M51" s="79" t="s">
        <v>1578</v>
      </c>
      <c r="N51" s="79"/>
      <c r="O51" s="79" t="s">
        <v>1579</v>
      </c>
      <c r="P51" s="79" t="s">
        <v>1580</v>
      </c>
      <c r="Q51" s="79" t="s">
        <v>1581</v>
      </c>
      <c r="R51" s="79" t="s">
        <v>1582</v>
      </c>
      <c r="S51" s="79" t="s">
        <v>1583</v>
      </c>
      <c r="T51" s="79" t="s">
        <v>1584</v>
      </c>
      <c r="U51" s="79" t="s">
        <v>1585</v>
      </c>
      <c r="V51" s="80" t="s">
        <v>1586</v>
      </c>
      <c r="W51" s="79" t="s">
        <v>1587</v>
      </c>
      <c r="X51" s="79" t="s">
        <v>1588</v>
      </c>
      <c r="Y51" s="79" t="s">
        <v>1589</v>
      </c>
      <c r="Z51" s="79" t="s">
        <v>1590</v>
      </c>
      <c r="AA51" s="79" t="s">
        <v>1591</v>
      </c>
      <c r="AB51" s="81" t="s">
        <v>1592</v>
      </c>
    </row>
    <row r="52" spans="1:28" x14ac:dyDescent="0.25">
      <c r="A52" s="55" t="s">
        <v>484</v>
      </c>
      <c r="B52" s="9" t="str">
        <f t="shared" si="4"/>
        <v>Rutinszerű gyártás – terméktípusok</v>
      </c>
      <c r="C52" s="9" t="str">
        <f t="shared" si="7"/>
        <v>Hatósági vizsgálatok és rutinszerű gyártás: Rutinszerű gyártás – terméktípusok [PRRP]</v>
      </c>
      <c r="D52" s="78" t="s">
        <v>969</v>
      </c>
      <c r="E52" s="79" t="s">
        <v>970</v>
      </c>
      <c r="F52" s="80" t="s">
        <v>971</v>
      </c>
      <c r="G52" s="79" t="s">
        <v>972</v>
      </c>
      <c r="H52" s="79" t="s">
        <v>973</v>
      </c>
      <c r="I52" s="48" t="s">
        <v>480</v>
      </c>
      <c r="J52" s="79" t="s">
        <v>1593</v>
      </c>
      <c r="K52" s="79" t="s">
        <v>1594</v>
      </c>
      <c r="L52" s="79" t="s">
        <v>1595</v>
      </c>
      <c r="M52" s="79" t="s">
        <v>1596</v>
      </c>
      <c r="N52" s="79"/>
      <c r="O52" s="79" t="s">
        <v>1597</v>
      </c>
      <c r="P52" s="79" t="s">
        <v>1598</v>
      </c>
      <c r="Q52" s="79" t="s">
        <v>1599</v>
      </c>
      <c r="R52" s="79" t="s">
        <v>1600</v>
      </c>
      <c r="S52" s="79" t="s">
        <v>1601</v>
      </c>
      <c r="T52" s="79" t="s">
        <v>1602</v>
      </c>
      <c r="U52" s="79" t="s">
        <v>1603</v>
      </c>
      <c r="V52" s="80" t="s">
        <v>1604</v>
      </c>
      <c r="W52" s="79" t="s">
        <v>1605</v>
      </c>
      <c r="X52" s="79" t="s">
        <v>1606</v>
      </c>
      <c r="Y52" s="79" t="s">
        <v>1607</v>
      </c>
      <c r="Z52" s="79" t="s">
        <v>1608</v>
      </c>
      <c r="AA52" s="79" t="s">
        <v>1609</v>
      </c>
      <c r="AB52" s="81" t="s">
        <v>1610</v>
      </c>
    </row>
    <row r="53" spans="1:28" x14ac:dyDescent="0.25">
      <c r="A53" s="56" t="s">
        <v>485</v>
      </c>
      <c r="C53" s="9" t="str">
        <f>CONCATENATE(B$8," [",A53,"]")</f>
        <v>A természetes környezet védelme az emberek vagy állatok egészsége vagy jólléte érdekében [PE40]</v>
      </c>
      <c r="D53" s="86"/>
      <c r="E53" s="48"/>
      <c r="F53" s="48"/>
      <c r="G53" s="48"/>
      <c r="H53" s="48"/>
      <c r="I53" s="48"/>
      <c r="J53" s="48"/>
      <c r="K53" s="48"/>
      <c r="L53" s="48"/>
      <c r="M53" s="48"/>
      <c r="N53" s="48"/>
      <c r="O53" s="48"/>
      <c r="P53" s="48"/>
      <c r="Q53" s="48"/>
      <c r="R53" s="48"/>
      <c r="S53" s="48"/>
      <c r="T53" s="48"/>
      <c r="U53" s="48"/>
      <c r="V53" s="48"/>
      <c r="W53" s="48"/>
      <c r="X53" s="48"/>
      <c r="Y53" s="48"/>
      <c r="Z53" s="48"/>
      <c r="AA53" s="48"/>
      <c r="AB53" s="87"/>
    </row>
    <row r="54" spans="1:28" x14ac:dyDescent="0.25">
      <c r="A54" s="48" t="s">
        <v>486</v>
      </c>
      <c r="C54" s="9" t="str">
        <f>CONCATENATE(B$9," [",A54,"]")</f>
        <v>Fajok megőrzése [PS41]</v>
      </c>
      <c r="D54" s="86"/>
      <c r="E54" s="48"/>
      <c r="F54" s="48"/>
      <c r="G54" s="48"/>
      <c r="H54" s="48"/>
      <c r="I54" s="48"/>
      <c r="J54" s="48"/>
      <c r="K54" s="48"/>
      <c r="L54" s="48"/>
      <c r="M54" s="48"/>
      <c r="N54" s="48"/>
      <c r="O54" s="48"/>
      <c r="P54" s="48"/>
      <c r="Q54" s="48"/>
      <c r="R54" s="48"/>
      <c r="S54" s="48"/>
      <c r="T54" s="48"/>
      <c r="U54" s="48"/>
      <c r="V54" s="48"/>
      <c r="W54" s="48"/>
      <c r="X54" s="48"/>
      <c r="Y54" s="48"/>
      <c r="Z54" s="48"/>
      <c r="AA54" s="48"/>
      <c r="AB54" s="87"/>
    </row>
    <row r="55" spans="1:28" x14ac:dyDescent="0.25">
      <c r="A55" s="49" t="s">
        <v>487</v>
      </c>
      <c r="C55" s="9" t="str">
        <f>CONCATENATE(B$10," [",A55,"]")</f>
        <v>Felsőoktatás [PE42-1]</v>
      </c>
      <c r="D55" s="86"/>
      <c r="E55" s="48"/>
      <c r="F55" s="48"/>
      <c r="G55" s="48"/>
      <c r="H55" s="48"/>
      <c r="I55" s="48"/>
      <c r="J55" s="48"/>
      <c r="K55" s="48"/>
      <c r="L55" s="48"/>
      <c r="M55" s="48"/>
      <c r="N55" s="48"/>
      <c r="O55" s="48"/>
      <c r="P55" s="48"/>
      <c r="Q55" s="48"/>
      <c r="R55" s="48"/>
      <c r="S55" s="48"/>
      <c r="T55" s="48"/>
      <c r="U55" s="48"/>
      <c r="V55" s="48"/>
      <c r="W55" s="48"/>
      <c r="X55" s="48"/>
      <c r="Y55" s="48"/>
      <c r="Z55" s="48"/>
      <c r="AA55" s="48"/>
      <c r="AB55" s="87"/>
    </row>
    <row r="56" spans="1:28" x14ac:dyDescent="0.25">
      <c r="A56" s="49" t="s">
        <v>488</v>
      </c>
      <c r="C56" s="9" t="str">
        <f>CONCATENATE(B$11," [",A56,"]")</f>
        <v>Képzés a szakmai készségek megszerzése, fenntartása vagy fejlesztése céljából [PE42-2]</v>
      </c>
      <c r="D56" s="86"/>
      <c r="E56" s="48"/>
      <c r="F56" s="48"/>
      <c r="G56" s="48"/>
      <c r="H56" s="48"/>
      <c r="I56" s="48"/>
      <c r="J56" s="48"/>
      <c r="K56" s="48"/>
      <c r="L56" s="48"/>
      <c r="M56" s="48"/>
      <c r="N56" s="48"/>
      <c r="O56" s="48"/>
      <c r="P56" s="48"/>
      <c r="Q56" s="48"/>
      <c r="R56" s="48"/>
      <c r="S56" s="48"/>
      <c r="T56" s="48"/>
      <c r="U56" s="48"/>
      <c r="V56" s="48"/>
      <c r="W56" s="48"/>
      <c r="X56" s="48"/>
      <c r="Y56" s="48"/>
      <c r="Z56" s="48"/>
      <c r="AA56" s="48"/>
      <c r="AB56" s="87"/>
    </row>
    <row r="57" spans="1:28" x14ac:dyDescent="0.25">
      <c r="A57" s="48" t="s">
        <v>489</v>
      </c>
      <c r="C57" s="9" t="str">
        <f>CONCATENATE(B$12," [",A57,"]")</f>
        <v>Igazságügyi orvostani vizsgálat [PF43]</v>
      </c>
      <c r="D57" s="86"/>
      <c r="E57" s="48"/>
      <c r="F57" s="48"/>
      <c r="G57" s="48"/>
      <c r="H57" s="48"/>
      <c r="I57" s="48"/>
      <c r="J57" s="48"/>
      <c r="K57" s="48"/>
      <c r="L57" s="48"/>
      <c r="M57" s="48"/>
      <c r="N57" s="48"/>
      <c r="O57" s="48"/>
      <c r="P57" s="48"/>
      <c r="Q57" s="48"/>
      <c r="R57" s="48"/>
      <c r="S57" s="48"/>
      <c r="T57" s="48"/>
      <c r="U57" s="48"/>
      <c r="V57" s="48"/>
      <c r="W57" s="48"/>
      <c r="X57" s="48"/>
      <c r="Y57" s="48"/>
      <c r="Z57" s="48"/>
      <c r="AA57" s="48"/>
      <c r="AB57" s="87"/>
    </row>
    <row r="58" spans="1:28" x14ac:dyDescent="0.25">
      <c r="A58" s="48" t="s">
        <v>490</v>
      </c>
      <c r="C58" s="9" t="str">
        <f>CONCATENATE(B$13," [",A58,"]")</f>
        <v>Egyéb eljárásokban nem használt, géntechnológiával módosított állatok stabil fajtavonalai kolóniáinak fenntartása [PG43]</v>
      </c>
      <c r="D58" s="86"/>
      <c r="E58" s="48"/>
      <c r="F58" s="48"/>
      <c r="G58" s="48"/>
      <c r="H58" s="48"/>
      <c r="I58" s="48"/>
      <c r="J58" s="48"/>
      <c r="K58" s="48"/>
      <c r="L58" s="48"/>
      <c r="M58" s="48"/>
      <c r="N58" s="48"/>
      <c r="O58" s="48"/>
      <c r="P58" s="48"/>
      <c r="Q58" s="48"/>
      <c r="R58" s="48"/>
      <c r="S58" s="48"/>
      <c r="T58" s="48"/>
      <c r="U58" s="48"/>
      <c r="V58" s="48"/>
      <c r="W58" s="48"/>
      <c r="X58" s="48"/>
      <c r="Y58" s="48"/>
      <c r="Z58" s="48"/>
      <c r="AA58" s="48"/>
      <c r="AB58" s="87"/>
    </row>
    <row r="59" spans="1:28" ht="15.75" thickBot="1" x14ac:dyDescent="0.3">
      <c r="A59" s="48" t="s">
        <v>544</v>
      </c>
      <c r="C59" s="9" t="str">
        <f>CONCATENATE(B$14," [",A59,"]")</f>
        <v>Nem uniós cél [PN107]</v>
      </c>
      <c r="D59" s="88"/>
      <c r="E59" s="58"/>
      <c r="F59" s="58"/>
      <c r="G59" s="58"/>
      <c r="H59" s="58"/>
      <c r="I59" s="58"/>
      <c r="J59" s="58"/>
      <c r="K59" s="58"/>
      <c r="L59" s="58"/>
      <c r="M59" s="58"/>
      <c r="N59" s="58"/>
      <c r="O59" s="58"/>
      <c r="P59" s="58"/>
      <c r="Q59" s="58"/>
      <c r="R59" s="58"/>
      <c r="S59" s="58"/>
      <c r="T59" s="58"/>
      <c r="U59" s="58"/>
      <c r="V59" s="58"/>
      <c r="W59" s="58"/>
      <c r="X59" s="58"/>
      <c r="Y59" s="58"/>
      <c r="Z59" s="58"/>
      <c r="AA59" s="58"/>
      <c r="AB59" s="89"/>
    </row>
    <row r="60" spans="1:28" x14ac:dyDescent="0.25">
      <c r="D60" s="48"/>
      <c r="E60" s="48"/>
      <c r="F60" s="48"/>
      <c r="G60" s="48"/>
      <c r="H60" s="48"/>
      <c r="I60" s="48"/>
      <c r="J60" s="48"/>
      <c r="K60" s="48"/>
      <c r="L60" s="48"/>
      <c r="M60" s="48"/>
      <c r="N60" s="48"/>
      <c r="O60" s="48"/>
      <c r="P60" s="48"/>
      <c r="Q60" s="48"/>
      <c r="R60" s="48"/>
      <c r="S60" s="48"/>
      <c r="T60" s="48"/>
      <c r="U60" s="48"/>
      <c r="V60" s="48"/>
      <c r="W60" s="48"/>
      <c r="X60" s="48"/>
      <c r="Y60" s="48"/>
      <c r="Z60" s="48"/>
      <c r="AA60" s="48"/>
      <c r="AB60" s="48"/>
    </row>
    <row r="61" spans="1:28" ht="15.75" thickBot="1" x14ac:dyDescent="0.3"/>
    <row r="62" spans="1:28" s="53" customFormat="1" x14ac:dyDescent="0.25">
      <c r="A62" s="53" t="s">
        <v>8</v>
      </c>
      <c r="B62" s="53" t="s">
        <v>9</v>
      </c>
      <c r="C62" s="53" t="s">
        <v>10</v>
      </c>
      <c r="D62" s="44" t="str">
        <f t="shared" ref="D62:AB62" si="8">languages</f>
        <v>bg</v>
      </c>
      <c r="E62" s="45" t="str">
        <f t="shared" si="8"/>
        <v>cs</v>
      </c>
      <c r="F62" s="45" t="str">
        <f t="shared" si="8"/>
        <v>da</v>
      </c>
      <c r="G62" s="45" t="str">
        <f t="shared" si="8"/>
        <v>de</v>
      </c>
      <c r="H62" s="45" t="str">
        <f t="shared" si="8"/>
        <v>el</v>
      </c>
      <c r="I62" s="45" t="str">
        <f t="shared" si="8"/>
        <v>en</v>
      </c>
      <c r="J62" s="45" t="str">
        <f t="shared" si="8"/>
        <v>es</v>
      </c>
      <c r="K62" s="45" t="str">
        <f t="shared" si="8"/>
        <v>et</v>
      </c>
      <c r="L62" s="45" t="str">
        <f t="shared" si="8"/>
        <v>fi</v>
      </c>
      <c r="M62" s="45" t="str">
        <f t="shared" si="8"/>
        <v>fr</v>
      </c>
      <c r="N62" s="45" t="str">
        <f t="shared" si="8"/>
        <v>ga</v>
      </c>
      <c r="O62" s="45" t="str">
        <f t="shared" si="8"/>
        <v>hr</v>
      </c>
      <c r="P62" s="45" t="str">
        <f t="shared" si="8"/>
        <v>hu</v>
      </c>
      <c r="Q62" s="45" t="str">
        <f t="shared" si="8"/>
        <v>it</v>
      </c>
      <c r="R62" s="45" t="str">
        <f t="shared" si="8"/>
        <v>lt</v>
      </c>
      <c r="S62" s="45" t="str">
        <f t="shared" si="8"/>
        <v>lv</v>
      </c>
      <c r="T62" s="45" t="str">
        <f t="shared" si="8"/>
        <v>mt</v>
      </c>
      <c r="U62" s="45" t="str">
        <f t="shared" si="8"/>
        <v>nl</v>
      </c>
      <c r="V62" s="45" t="str">
        <f t="shared" si="8"/>
        <v>pl</v>
      </c>
      <c r="W62" s="45" t="str">
        <f t="shared" si="8"/>
        <v>pt</v>
      </c>
      <c r="X62" s="45" t="str">
        <f t="shared" si="8"/>
        <v>ro</v>
      </c>
      <c r="Y62" s="45" t="str">
        <f t="shared" si="8"/>
        <v>sk</v>
      </c>
      <c r="Z62" s="45" t="str">
        <f t="shared" si="8"/>
        <v>sl</v>
      </c>
      <c r="AA62" s="45" t="str">
        <f t="shared" si="8"/>
        <v>sv</v>
      </c>
      <c r="AB62" s="46" t="str">
        <f t="shared" si="8"/>
        <v>no</v>
      </c>
    </row>
    <row r="63" spans="1:28" x14ac:dyDescent="0.25">
      <c r="A63" s="9">
        <v>1</v>
      </c>
      <c r="B63" s="9" t="str">
        <f>IF(TRIM(HLOOKUP(language_or_default,choiceTranslations,MATCH(A63,choiceCode,0),FALSE))="",HLOOKUP("en",choiceTranslations,MATCH(A63,choiceCode,0),FALSE),HLOOKUP(language_or_default,choiceTranslations,MATCH(A63,choiceCode,0),FALSE))</f>
        <v>igen</v>
      </c>
      <c r="C63" s="9" t="str">
        <f>CONCATENATE(B63," ","[",A63,"]")</f>
        <v>igen [1]</v>
      </c>
      <c r="D63" s="78" t="s">
        <v>1611</v>
      </c>
      <c r="E63" s="79" t="s">
        <v>1612</v>
      </c>
      <c r="F63" s="80" t="s">
        <v>1613</v>
      </c>
      <c r="G63" s="79" t="s">
        <v>1614</v>
      </c>
      <c r="H63" s="79" t="s">
        <v>1615</v>
      </c>
      <c r="I63" s="59" t="s">
        <v>4</v>
      </c>
      <c r="J63" s="79" t="s">
        <v>1621</v>
      </c>
      <c r="K63" s="79" t="s">
        <v>1622</v>
      </c>
      <c r="L63" s="79" t="s">
        <v>1623</v>
      </c>
      <c r="M63" s="79" t="s">
        <v>1624</v>
      </c>
      <c r="N63" s="79"/>
      <c r="O63" s="79" t="s">
        <v>1625</v>
      </c>
      <c r="P63" s="79" t="s">
        <v>1626</v>
      </c>
      <c r="Q63" s="79" t="s">
        <v>1627</v>
      </c>
      <c r="R63" s="79" t="s">
        <v>1628</v>
      </c>
      <c r="S63" s="79" t="s">
        <v>1629</v>
      </c>
      <c r="T63" s="79" t="s">
        <v>1630</v>
      </c>
      <c r="U63" s="79" t="s">
        <v>1613</v>
      </c>
      <c r="V63" s="80" t="s">
        <v>1631</v>
      </c>
      <c r="W63" s="79" t="s">
        <v>1632</v>
      </c>
      <c r="X63" s="79" t="s">
        <v>5</v>
      </c>
      <c r="Y63" s="79" t="s">
        <v>1633</v>
      </c>
      <c r="Z63" s="79" t="s">
        <v>1625</v>
      </c>
      <c r="AA63" s="79" t="s">
        <v>1634</v>
      </c>
      <c r="AB63" s="79" t="s">
        <v>1613</v>
      </c>
    </row>
    <row r="64" spans="1:28" ht="15.75" thickBot="1" x14ac:dyDescent="0.3">
      <c r="A64" s="9">
        <v>0</v>
      </c>
      <c r="B64" s="9" t="str">
        <f>IF(TRIM(HLOOKUP(language_or_default,choiceTranslations,MATCH(A64,choiceCode,0),FALSE))="",HLOOKUP("en",choiceTranslations,MATCH(A64,choiceCode,0),FALSE),HLOOKUP(language_or_default,choiceTranslations,MATCH(A64,choiceCode,0),FALSE))</f>
        <v>nem</v>
      </c>
      <c r="C64" s="9" t="str">
        <f>CONCATENATE(B64," ","[",A64,"]")</f>
        <v>nem [0]</v>
      </c>
      <c r="D64" s="82" t="s">
        <v>1616</v>
      </c>
      <c r="E64" s="83" t="s">
        <v>1617</v>
      </c>
      <c r="F64" s="84" t="s">
        <v>1618</v>
      </c>
      <c r="G64" s="83" t="s">
        <v>1619</v>
      </c>
      <c r="H64" s="83" t="s">
        <v>1620</v>
      </c>
      <c r="I64" s="60" t="s">
        <v>13</v>
      </c>
      <c r="J64" s="83" t="s">
        <v>13</v>
      </c>
      <c r="K64" s="83" t="s">
        <v>1635</v>
      </c>
      <c r="L64" s="83" t="s">
        <v>1636</v>
      </c>
      <c r="M64" s="83" t="s">
        <v>1637</v>
      </c>
      <c r="N64" s="83"/>
      <c r="O64" s="83" t="s">
        <v>1638</v>
      </c>
      <c r="P64" s="83" t="s">
        <v>1639</v>
      </c>
      <c r="Q64" s="83" t="s">
        <v>13</v>
      </c>
      <c r="R64" s="83" t="s">
        <v>1617</v>
      </c>
      <c r="S64" s="83" t="s">
        <v>1640</v>
      </c>
      <c r="T64" s="83" t="s">
        <v>1641</v>
      </c>
      <c r="U64" s="83" t="s">
        <v>1642</v>
      </c>
      <c r="V64" s="84" t="s">
        <v>1643</v>
      </c>
      <c r="W64" s="83" t="s">
        <v>1644</v>
      </c>
      <c r="X64" s="83" t="s">
        <v>1645</v>
      </c>
      <c r="Y64" s="83" t="s">
        <v>1643</v>
      </c>
      <c r="Z64" s="83" t="s">
        <v>1638</v>
      </c>
      <c r="AA64" s="83" t="s">
        <v>1646</v>
      </c>
      <c r="AB64" s="83" t="s">
        <v>1647</v>
      </c>
    </row>
    <row r="65" spans="1:29" ht="15.75" thickBot="1" x14ac:dyDescent="0.3">
      <c r="D65" s="48"/>
      <c r="E65" s="48"/>
      <c r="F65" s="48"/>
      <c r="G65" s="48"/>
      <c r="H65" s="48"/>
      <c r="I65" s="59"/>
      <c r="J65" s="48"/>
      <c r="K65" s="48"/>
      <c r="L65" s="48"/>
      <c r="M65" s="48"/>
      <c r="N65" s="48"/>
      <c r="O65" s="61"/>
      <c r="P65" s="48"/>
      <c r="Q65" s="48"/>
      <c r="R65" s="48"/>
      <c r="S65" s="48"/>
      <c r="T65" s="48"/>
      <c r="U65" s="48"/>
      <c r="V65" s="48"/>
      <c r="W65" s="48"/>
      <c r="X65" s="48"/>
      <c r="Y65" s="48"/>
      <c r="Z65" s="48"/>
      <c r="AA65" s="48"/>
      <c r="AB65" s="48"/>
    </row>
    <row r="66" spans="1:29" x14ac:dyDescent="0.25">
      <c r="A66" s="53" t="s">
        <v>189</v>
      </c>
      <c r="B66" s="53" t="s">
        <v>190</v>
      </c>
      <c r="C66" s="53" t="s">
        <v>191</v>
      </c>
      <c r="D66" s="44" t="str">
        <f t="shared" ref="D66:AB66" si="9">languages</f>
        <v>bg</v>
      </c>
      <c r="E66" s="45" t="str">
        <f t="shared" si="9"/>
        <v>cs</v>
      </c>
      <c r="F66" s="45" t="str">
        <f t="shared" si="9"/>
        <v>da</v>
      </c>
      <c r="G66" s="45" t="str">
        <f t="shared" si="9"/>
        <v>de</v>
      </c>
      <c r="H66" s="45" t="str">
        <f t="shared" si="9"/>
        <v>el</v>
      </c>
      <c r="I66" s="45" t="str">
        <f t="shared" si="9"/>
        <v>en</v>
      </c>
      <c r="J66" s="45" t="str">
        <f t="shared" si="9"/>
        <v>es</v>
      </c>
      <c r="K66" s="45" t="str">
        <f t="shared" si="9"/>
        <v>et</v>
      </c>
      <c r="L66" s="45" t="str">
        <f t="shared" si="9"/>
        <v>fi</v>
      </c>
      <c r="M66" s="45" t="str">
        <f t="shared" si="9"/>
        <v>fr</v>
      </c>
      <c r="N66" s="45" t="str">
        <f t="shared" si="9"/>
        <v>ga</v>
      </c>
      <c r="O66" s="45" t="str">
        <f t="shared" si="9"/>
        <v>hr</v>
      </c>
      <c r="P66" s="45" t="str">
        <f t="shared" si="9"/>
        <v>hu</v>
      </c>
      <c r="Q66" s="45" t="str">
        <f t="shared" si="9"/>
        <v>it</v>
      </c>
      <c r="R66" s="45" t="str">
        <f t="shared" si="9"/>
        <v>lt</v>
      </c>
      <c r="S66" s="45" t="str">
        <f t="shared" si="9"/>
        <v>lv</v>
      </c>
      <c r="T66" s="45" t="str">
        <f t="shared" si="9"/>
        <v>mt</v>
      </c>
      <c r="U66" s="45" t="str">
        <f t="shared" si="9"/>
        <v>nl</v>
      </c>
      <c r="V66" s="45" t="str">
        <f t="shared" si="9"/>
        <v>pl</v>
      </c>
      <c r="W66" s="45" t="str">
        <f t="shared" si="9"/>
        <v>pt</v>
      </c>
      <c r="X66" s="45" t="str">
        <f t="shared" si="9"/>
        <v>ro</v>
      </c>
      <c r="Y66" s="45" t="str">
        <f t="shared" si="9"/>
        <v>sk</v>
      </c>
      <c r="Z66" s="45" t="str">
        <f t="shared" si="9"/>
        <v>sl</v>
      </c>
      <c r="AA66" s="45" t="str">
        <f t="shared" si="9"/>
        <v>sv</v>
      </c>
      <c r="AB66" s="46" t="str">
        <f t="shared" si="9"/>
        <v>no</v>
      </c>
      <c r="AC66" s="53" t="s">
        <v>302</v>
      </c>
    </row>
    <row r="67" spans="1:29" x14ac:dyDescent="0.25">
      <c r="A67" s="9" t="s">
        <v>192</v>
      </c>
      <c r="B67" s="52" t="str">
        <f t="shared" ref="B67:B108" si="10">IF(TRIM(HLOOKUP(language_or_default,speciesTranslations,MATCH(A67,speciesCode,0),FALSE))="",HLOOKUP("en",speciesTranslations,MATCH(A67,speciesCode,0),FALSE),HLOOKUP(language_or_default,speciesTranslations,MATCH(A67,speciesCode,0),FALSE))</f>
        <v>Egér</v>
      </c>
      <c r="C67" s="52" t="str">
        <f>CONCATENATE(B67," (",AC67,") ","[",A67,"]")</f>
        <v>Egér (Mus musculus) [A1]</v>
      </c>
      <c r="D67" s="78" t="s">
        <v>1648</v>
      </c>
      <c r="E67" s="79" t="s">
        <v>1649</v>
      </c>
      <c r="F67" s="80" t="s">
        <v>1650</v>
      </c>
      <c r="G67" s="79" t="s">
        <v>1651</v>
      </c>
      <c r="H67" s="79" t="s">
        <v>1652</v>
      </c>
      <c r="I67" s="59" t="s">
        <v>230</v>
      </c>
      <c r="J67" s="79" t="s">
        <v>1856</v>
      </c>
      <c r="K67" s="79" t="s">
        <v>1857</v>
      </c>
      <c r="L67" s="79" t="s">
        <v>1858</v>
      </c>
      <c r="M67" s="79" t="s">
        <v>1859</v>
      </c>
      <c r="N67" s="79"/>
      <c r="O67" s="79" t="s">
        <v>1860</v>
      </c>
      <c r="P67" s="79" t="s">
        <v>1861</v>
      </c>
      <c r="Q67" s="79" t="s">
        <v>1862</v>
      </c>
      <c r="R67" s="79" t="s">
        <v>1863</v>
      </c>
      <c r="S67" s="79" t="s">
        <v>1864</v>
      </c>
      <c r="T67" s="79" t="s">
        <v>1865</v>
      </c>
      <c r="U67" s="79" t="s">
        <v>1866</v>
      </c>
      <c r="V67" s="80" t="s">
        <v>1867</v>
      </c>
      <c r="W67" s="79" t="s">
        <v>1868</v>
      </c>
      <c r="X67" s="79" t="s">
        <v>1869</v>
      </c>
      <c r="Y67" s="79" t="s">
        <v>1870</v>
      </c>
      <c r="Z67" s="79" t="s">
        <v>1871</v>
      </c>
      <c r="AA67" s="79" t="s">
        <v>1872</v>
      </c>
      <c r="AB67" s="81" t="s">
        <v>1650</v>
      </c>
      <c r="AC67" s="52" t="s">
        <v>266</v>
      </c>
    </row>
    <row r="68" spans="1:29" x14ac:dyDescent="0.25">
      <c r="A68" s="9" t="s">
        <v>193</v>
      </c>
      <c r="B68" s="52" t="str">
        <f t="shared" si="10"/>
        <v>Patkány</v>
      </c>
      <c r="C68" s="52" t="str">
        <f t="shared" ref="C68:C107" si="11">CONCATENATE(B68," (",AC68,") ","[",A68,"]")</f>
        <v>Patkány (Rattus norvegicus) [A2]</v>
      </c>
      <c r="D68" s="78" t="s">
        <v>1653</v>
      </c>
      <c r="E68" s="79" t="s">
        <v>1654</v>
      </c>
      <c r="F68" s="80" t="s">
        <v>1655</v>
      </c>
      <c r="G68" s="79" t="s">
        <v>1656</v>
      </c>
      <c r="H68" s="79" t="s">
        <v>1657</v>
      </c>
      <c r="I68" s="59" t="s">
        <v>231</v>
      </c>
      <c r="J68" s="79" t="s">
        <v>1873</v>
      </c>
      <c r="K68" s="79" t="s">
        <v>1874</v>
      </c>
      <c r="L68" s="79" t="s">
        <v>1875</v>
      </c>
      <c r="M68" s="79" t="s">
        <v>231</v>
      </c>
      <c r="N68" s="79"/>
      <c r="O68" s="79" t="s">
        <v>1876</v>
      </c>
      <c r="P68" s="79" t="s">
        <v>1877</v>
      </c>
      <c r="Q68" s="79" t="s">
        <v>1878</v>
      </c>
      <c r="R68" s="79" t="s">
        <v>1879</v>
      </c>
      <c r="S68" s="79" t="s">
        <v>1880</v>
      </c>
      <c r="T68" s="79" t="s">
        <v>1881</v>
      </c>
      <c r="U68" s="79" t="s">
        <v>1656</v>
      </c>
      <c r="V68" s="80" t="s">
        <v>1882</v>
      </c>
      <c r="W68" s="79" t="s">
        <v>1883</v>
      </c>
      <c r="X68" s="79" t="s">
        <v>1884</v>
      </c>
      <c r="Y68" s="79" t="s">
        <v>1885</v>
      </c>
      <c r="Z68" s="79" t="s">
        <v>1886</v>
      </c>
      <c r="AA68" s="79" t="s">
        <v>1887</v>
      </c>
      <c r="AB68" s="81" t="s">
        <v>1655</v>
      </c>
      <c r="AC68" s="9" t="s">
        <v>267</v>
      </c>
    </row>
    <row r="69" spans="1:29" x14ac:dyDescent="0.25">
      <c r="A69" s="9" t="s">
        <v>194</v>
      </c>
      <c r="B69" s="52" t="str">
        <f t="shared" si="10"/>
        <v>Tengerimalac</v>
      </c>
      <c r="C69" s="52" t="str">
        <f t="shared" si="11"/>
        <v>Tengerimalac (Cavia porcellus) [A3]</v>
      </c>
      <c r="D69" s="78" t="s">
        <v>1658</v>
      </c>
      <c r="E69" s="79" t="s">
        <v>1659</v>
      </c>
      <c r="F69" s="80" t="s">
        <v>1660</v>
      </c>
      <c r="G69" s="79" t="s">
        <v>1661</v>
      </c>
      <c r="H69" s="79" t="s">
        <v>1662</v>
      </c>
      <c r="I69" s="59" t="s">
        <v>232</v>
      </c>
      <c r="J69" s="79" t="s">
        <v>1888</v>
      </c>
      <c r="K69" s="79" t="s">
        <v>1889</v>
      </c>
      <c r="L69" s="79" t="s">
        <v>1890</v>
      </c>
      <c r="M69" s="79" t="s">
        <v>1891</v>
      </c>
      <c r="N69" s="79"/>
      <c r="O69" s="79" t="s">
        <v>1892</v>
      </c>
      <c r="P69" s="79" t="s">
        <v>1893</v>
      </c>
      <c r="Q69" s="79" t="s">
        <v>1894</v>
      </c>
      <c r="R69" s="79" t="s">
        <v>1895</v>
      </c>
      <c r="S69" s="79" t="s">
        <v>1896</v>
      </c>
      <c r="T69" s="79" t="s">
        <v>1897</v>
      </c>
      <c r="U69" s="79" t="s">
        <v>1898</v>
      </c>
      <c r="V69" s="80" t="s">
        <v>1899</v>
      </c>
      <c r="W69" s="79" t="s">
        <v>1900</v>
      </c>
      <c r="X69" s="79" t="s">
        <v>1901</v>
      </c>
      <c r="Y69" s="79" t="s">
        <v>1902</v>
      </c>
      <c r="Z69" s="79" t="s">
        <v>1903</v>
      </c>
      <c r="AA69" s="79" t="s">
        <v>1904</v>
      </c>
      <c r="AB69" s="81" t="s">
        <v>1660</v>
      </c>
      <c r="AC69" s="9" t="s">
        <v>268</v>
      </c>
    </row>
    <row r="70" spans="1:29" x14ac:dyDescent="0.25">
      <c r="A70" s="9" t="s">
        <v>195</v>
      </c>
      <c r="B70" s="52" t="str">
        <f t="shared" si="10"/>
        <v>Szíriai aranyhörcsög</v>
      </c>
      <c r="C70" s="52" t="str">
        <f t="shared" si="11"/>
        <v>Szíriai aranyhörcsög (Mesocricetus auratus) [A4]</v>
      </c>
      <c r="D70" s="78" t="s">
        <v>1663</v>
      </c>
      <c r="E70" s="79" t="s">
        <v>1664</v>
      </c>
      <c r="F70" s="80" t="s">
        <v>1665</v>
      </c>
      <c r="G70" s="79" t="s">
        <v>1666</v>
      </c>
      <c r="H70" s="79" t="s">
        <v>1667</v>
      </c>
      <c r="I70" s="59" t="s">
        <v>233</v>
      </c>
      <c r="J70" s="79" t="s">
        <v>1905</v>
      </c>
      <c r="K70" s="79" t="s">
        <v>1906</v>
      </c>
      <c r="L70" s="79" t="s">
        <v>1907</v>
      </c>
      <c r="M70" s="79" t="s">
        <v>1908</v>
      </c>
      <c r="N70" s="79"/>
      <c r="O70" s="79" t="s">
        <v>1909</v>
      </c>
      <c r="P70" s="79" t="s">
        <v>1910</v>
      </c>
      <c r="Q70" s="79" t="s">
        <v>1911</v>
      </c>
      <c r="R70" s="79" t="s">
        <v>1912</v>
      </c>
      <c r="S70" s="79" t="s">
        <v>1913</v>
      </c>
      <c r="T70" s="79" t="s">
        <v>1914</v>
      </c>
      <c r="U70" s="79" t="s">
        <v>1915</v>
      </c>
      <c r="V70" s="80" t="s">
        <v>1916</v>
      </c>
      <c r="W70" s="79" t="s">
        <v>1917</v>
      </c>
      <c r="X70" s="79" t="s">
        <v>1918</v>
      </c>
      <c r="Y70" s="79" t="s">
        <v>1919</v>
      </c>
      <c r="Z70" s="79" t="s">
        <v>1920</v>
      </c>
      <c r="AA70" s="79" t="s">
        <v>1921</v>
      </c>
      <c r="AB70" s="81" t="s">
        <v>1922</v>
      </c>
      <c r="AC70" s="9" t="s">
        <v>269</v>
      </c>
    </row>
    <row r="71" spans="1:29" x14ac:dyDescent="0.25">
      <c r="A71" s="9" t="s">
        <v>196</v>
      </c>
      <c r="B71" s="52" t="str">
        <f t="shared" si="10"/>
        <v>Kínai törpehörcsög</v>
      </c>
      <c r="C71" s="52" t="str">
        <f t="shared" si="11"/>
        <v>Kínai törpehörcsög (Cricetulus griseus) [A5]</v>
      </c>
      <c r="D71" s="78" t="s">
        <v>1668</v>
      </c>
      <c r="E71" s="79" t="s">
        <v>1669</v>
      </c>
      <c r="F71" s="80" t="s">
        <v>1670</v>
      </c>
      <c r="G71" s="79" t="s">
        <v>1671</v>
      </c>
      <c r="H71" s="79" t="s">
        <v>1672</v>
      </c>
      <c r="I71" s="59" t="s">
        <v>234</v>
      </c>
      <c r="J71" s="79" t="s">
        <v>1923</v>
      </c>
      <c r="K71" s="79" t="s">
        <v>1924</v>
      </c>
      <c r="L71" s="79" t="s">
        <v>1925</v>
      </c>
      <c r="M71" s="79" t="s">
        <v>1926</v>
      </c>
      <c r="N71" s="79"/>
      <c r="O71" s="79" t="s">
        <v>1927</v>
      </c>
      <c r="P71" s="79" t="s">
        <v>1928</v>
      </c>
      <c r="Q71" s="79" t="s">
        <v>1929</v>
      </c>
      <c r="R71" s="79" t="s">
        <v>1930</v>
      </c>
      <c r="S71" s="79" t="s">
        <v>1931</v>
      </c>
      <c r="T71" s="79" t="s">
        <v>1932</v>
      </c>
      <c r="U71" s="79" t="s">
        <v>1933</v>
      </c>
      <c r="V71" s="80" t="s">
        <v>1934</v>
      </c>
      <c r="W71" s="79" t="s">
        <v>1935</v>
      </c>
      <c r="X71" s="79" t="s">
        <v>1936</v>
      </c>
      <c r="Y71" s="79" t="s">
        <v>1937</v>
      </c>
      <c r="Z71" s="79" t="s">
        <v>1938</v>
      </c>
      <c r="AA71" s="79" t="s">
        <v>1939</v>
      </c>
      <c r="AB71" s="81" t="s">
        <v>1670</v>
      </c>
      <c r="AC71" s="9" t="s">
        <v>270</v>
      </c>
    </row>
    <row r="72" spans="1:29" x14ac:dyDescent="0.25">
      <c r="A72" s="9" t="s">
        <v>197</v>
      </c>
      <c r="B72" s="52" t="str">
        <f t="shared" si="10"/>
        <v>Mongol futóegér</v>
      </c>
      <c r="C72" s="52" t="str">
        <f t="shared" si="11"/>
        <v>Mongol futóegér (Meriones unguiculatus) [A6]</v>
      </c>
      <c r="D72" s="78" t="s">
        <v>1673</v>
      </c>
      <c r="E72" s="79" t="s">
        <v>1674</v>
      </c>
      <c r="F72" s="80" t="s">
        <v>1675</v>
      </c>
      <c r="G72" s="79" t="s">
        <v>1676</v>
      </c>
      <c r="H72" s="79" t="s">
        <v>1677</v>
      </c>
      <c r="I72" s="59" t="s">
        <v>235</v>
      </c>
      <c r="J72" s="79" t="s">
        <v>1940</v>
      </c>
      <c r="K72" s="79" t="s">
        <v>1941</v>
      </c>
      <c r="L72" s="79" t="s">
        <v>1942</v>
      </c>
      <c r="M72" s="79" t="s">
        <v>1943</v>
      </c>
      <c r="N72" s="79"/>
      <c r="O72" s="79" t="s">
        <v>1944</v>
      </c>
      <c r="P72" s="79" t="s">
        <v>1945</v>
      </c>
      <c r="Q72" s="79" t="s">
        <v>1946</v>
      </c>
      <c r="R72" s="79" t="s">
        <v>1947</v>
      </c>
      <c r="S72" s="79" t="s">
        <v>1948</v>
      </c>
      <c r="T72" s="79" t="s">
        <v>1949</v>
      </c>
      <c r="U72" s="79" t="s">
        <v>1950</v>
      </c>
      <c r="V72" s="80" t="s">
        <v>1951</v>
      </c>
      <c r="W72" s="79" t="s">
        <v>1952</v>
      </c>
      <c r="X72" s="79" t="s">
        <v>1953</v>
      </c>
      <c r="Y72" s="79" t="s">
        <v>1954</v>
      </c>
      <c r="Z72" s="79" t="s">
        <v>1955</v>
      </c>
      <c r="AA72" s="79" t="s">
        <v>1956</v>
      </c>
      <c r="AB72" s="81" t="s">
        <v>1675</v>
      </c>
      <c r="AC72" s="9" t="s">
        <v>271</v>
      </c>
    </row>
    <row r="73" spans="1:29" x14ac:dyDescent="0.25">
      <c r="A73" s="9" t="s">
        <v>198</v>
      </c>
      <c r="B73" s="52" t="str">
        <f t="shared" si="10"/>
        <v>Egyéb rágcsálók</v>
      </c>
      <c r="C73" s="52" t="str">
        <f t="shared" si="11"/>
        <v>Egyéb rágcsálók (other Rodentia) [A7]</v>
      </c>
      <c r="D73" s="78" t="s">
        <v>1678</v>
      </c>
      <c r="E73" s="79" t="s">
        <v>1679</v>
      </c>
      <c r="F73" s="80" t="s">
        <v>1680</v>
      </c>
      <c r="G73" s="79" t="s">
        <v>1681</v>
      </c>
      <c r="H73" s="79" t="s">
        <v>1682</v>
      </c>
      <c r="I73" s="59" t="s">
        <v>236</v>
      </c>
      <c r="J73" s="79" t="s">
        <v>1957</v>
      </c>
      <c r="K73" s="79" t="s">
        <v>1958</v>
      </c>
      <c r="L73" s="79" t="s">
        <v>1959</v>
      </c>
      <c r="M73" s="79" t="s">
        <v>1960</v>
      </c>
      <c r="N73" s="79"/>
      <c r="O73" s="79" t="s">
        <v>1961</v>
      </c>
      <c r="P73" s="79" t="s">
        <v>1962</v>
      </c>
      <c r="Q73" s="79" t="s">
        <v>1963</v>
      </c>
      <c r="R73" s="79" t="s">
        <v>1964</v>
      </c>
      <c r="S73" s="79" t="s">
        <v>1965</v>
      </c>
      <c r="T73" s="79" t="s">
        <v>1966</v>
      </c>
      <c r="U73" s="79" t="s">
        <v>1967</v>
      </c>
      <c r="V73" s="80" t="s">
        <v>1968</v>
      </c>
      <c r="W73" s="79" t="s">
        <v>1969</v>
      </c>
      <c r="X73" s="79" t="s">
        <v>1970</v>
      </c>
      <c r="Y73" s="79" t="s">
        <v>1971</v>
      </c>
      <c r="Z73" s="79" t="s">
        <v>1961</v>
      </c>
      <c r="AA73" s="79" t="s">
        <v>1972</v>
      </c>
      <c r="AB73" s="81" t="s">
        <v>1973</v>
      </c>
      <c r="AC73" s="9" t="s">
        <v>272</v>
      </c>
    </row>
    <row r="74" spans="1:29" x14ac:dyDescent="0.25">
      <c r="A74" s="9" t="s">
        <v>199</v>
      </c>
      <c r="B74" s="52" t="str">
        <f t="shared" si="10"/>
        <v>Nyúl</v>
      </c>
      <c r="C74" s="52" t="str">
        <f t="shared" si="11"/>
        <v>Nyúl (Oryctolagus cuniculus) [A8]</v>
      </c>
      <c r="D74" s="78" t="s">
        <v>1683</v>
      </c>
      <c r="E74" s="79" t="s">
        <v>1684</v>
      </c>
      <c r="F74" s="80" t="s">
        <v>1685</v>
      </c>
      <c r="G74" s="79" t="s">
        <v>1686</v>
      </c>
      <c r="H74" s="79" t="s">
        <v>1687</v>
      </c>
      <c r="I74" s="59" t="s">
        <v>237</v>
      </c>
      <c r="J74" s="79" t="s">
        <v>1974</v>
      </c>
      <c r="K74" s="79" t="s">
        <v>1975</v>
      </c>
      <c r="L74" s="79" t="s">
        <v>1976</v>
      </c>
      <c r="M74" s="79" t="s">
        <v>1977</v>
      </c>
      <c r="N74" s="79"/>
      <c r="O74" s="79" t="s">
        <v>1978</v>
      </c>
      <c r="P74" s="79" t="s">
        <v>1979</v>
      </c>
      <c r="Q74" s="79" t="s">
        <v>1980</v>
      </c>
      <c r="R74" s="79" t="s">
        <v>1981</v>
      </c>
      <c r="S74" s="79" t="s">
        <v>1982</v>
      </c>
      <c r="T74" s="79" t="s">
        <v>1983</v>
      </c>
      <c r="U74" s="79" t="s">
        <v>1984</v>
      </c>
      <c r="V74" s="80" t="s">
        <v>1985</v>
      </c>
      <c r="W74" s="79" t="s">
        <v>1986</v>
      </c>
      <c r="X74" s="79" t="s">
        <v>1987</v>
      </c>
      <c r="Y74" s="79" t="s">
        <v>1988</v>
      </c>
      <c r="Z74" s="79" t="s">
        <v>1989</v>
      </c>
      <c r="AA74" s="79" t="s">
        <v>1990</v>
      </c>
      <c r="AB74" s="81" t="s">
        <v>1685</v>
      </c>
      <c r="AC74" s="9" t="s">
        <v>273</v>
      </c>
    </row>
    <row r="75" spans="1:29" x14ac:dyDescent="0.25">
      <c r="A75" s="9" t="s">
        <v>200</v>
      </c>
      <c r="B75" s="52" t="str">
        <f t="shared" si="10"/>
        <v>Macska</v>
      </c>
      <c r="C75" s="52" t="str">
        <f t="shared" si="11"/>
        <v>Macska (Felis catus) [A9]</v>
      </c>
      <c r="D75" s="78" t="s">
        <v>1688</v>
      </c>
      <c r="E75" s="79" t="s">
        <v>1689</v>
      </c>
      <c r="F75" s="80" t="s">
        <v>1690</v>
      </c>
      <c r="G75" s="79" t="s">
        <v>1691</v>
      </c>
      <c r="H75" s="79" t="s">
        <v>1692</v>
      </c>
      <c r="I75" s="59" t="s">
        <v>238</v>
      </c>
      <c r="J75" s="79" t="s">
        <v>1991</v>
      </c>
      <c r="K75" s="79" t="s">
        <v>1992</v>
      </c>
      <c r="L75" s="79" t="s">
        <v>1993</v>
      </c>
      <c r="M75" s="79" t="s">
        <v>1994</v>
      </c>
      <c r="N75" s="79"/>
      <c r="O75" s="79" t="s">
        <v>1995</v>
      </c>
      <c r="P75" s="79" t="s">
        <v>1996</v>
      </c>
      <c r="Q75" s="79" t="s">
        <v>1997</v>
      </c>
      <c r="R75" s="79" t="s">
        <v>1998</v>
      </c>
      <c r="S75" s="79" t="s">
        <v>1999</v>
      </c>
      <c r="T75" s="79" t="s">
        <v>2000</v>
      </c>
      <c r="U75" s="79" t="s">
        <v>2001</v>
      </c>
      <c r="V75" s="80" t="s">
        <v>2002</v>
      </c>
      <c r="W75" s="79" t="s">
        <v>2003</v>
      </c>
      <c r="X75" s="79" t="s">
        <v>2004</v>
      </c>
      <c r="Y75" s="79" t="s">
        <v>2005</v>
      </c>
      <c r="Z75" s="79" t="s">
        <v>1995</v>
      </c>
      <c r="AA75" s="79" t="s">
        <v>2006</v>
      </c>
      <c r="AB75" s="81" t="s">
        <v>2007</v>
      </c>
      <c r="AC75" s="9" t="s">
        <v>274</v>
      </c>
    </row>
    <row r="76" spans="1:29" x14ac:dyDescent="0.25">
      <c r="A76" s="9" t="s">
        <v>201</v>
      </c>
      <c r="B76" s="52" t="str">
        <f t="shared" si="10"/>
        <v>Kutya</v>
      </c>
      <c r="C76" s="52" t="str">
        <f t="shared" si="11"/>
        <v>Kutya (Canis familiaris) [A10]</v>
      </c>
      <c r="D76" s="78" t="s">
        <v>1693</v>
      </c>
      <c r="E76" s="79" t="s">
        <v>1694</v>
      </c>
      <c r="F76" s="80" t="s">
        <v>1695</v>
      </c>
      <c r="G76" s="79" t="s">
        <v>1696</v>
      </c>
      <c r="H76" s="79" t="s">
        <v>1697</v>
      </c>
      <c r="I76" s="59" t="s">
        <v>239</v>
      </c>
      <c r="J76" s="79" t="s">
        <v>2008</v>
      </c>
      <c r="K76" s="79" t="s">
        <v>2009</v>
      </c>
      <c r="L76" s="79" t="s">
        <v>2010</v>
      </c>
      <c r="M76" s="79" t="s">
        <v>2011</v>
      </c>
      <c r="N76" s="79"/>
      <c r="O76" s="79" t="s">
        <v>2012</v>
      </c>
      <c r="P76" s="79" t="s">
        <v>2013</v>
      </c>
      <c r="Q76" s="79" t="s">
        <v>2014</v>
      </c>
      <c r="R76" s="79" t="s">
        <v>2015</v>
      </c>
      <c r="S76" s="79" t="s">
        <v>2016</v>
      </c>
      <c r="T76" s="79" t="s">
        <v>2017</v>
      </c>
      <c r="U76" s="79" t="s">
        <v>2018</v>
      </c>
      <c r="V76" s="80" t="s">
        <v>2019</v>
      </c>
      <c r="W76" s="79" t="s">
        <v>2020</v>
      </c>
      <c r="X76" s="79" t="s">
        <v>2021</v>
      </c>
      <c r="Y76" s="79" t="s">
        <v>2019</v>
      </c>
      <c r="Z76" s="79" t="s">
        <v>2012</v>
      </c>
      <c r="AA76" s="79" t="s">
        <v>2022</v>
      </c>
      <c r="AB76" s="81" t="s">
        <v>1695</v>
      </c>
      <c r="AC76" s="9" t="s">
        <v>275</v>
      </c>
    </row>
    <row r="77" spans="1:29" x14ac:dyDescent="0.25">
      <c r="A77" s="9" t="s">
        <v>202</v>
      </c>
      <c r="B77" s="52" t="str">
        <f t="shared" si="10"/>
        <v>Vadászgörény</v>
      </c>
      <c r="C77" s="52" t="str">
        <f t="shared" si="11"/>
        <v>Vadászgörény (Mustela putorius furo) [A11]</v>
      </c>
      <c r="D77" s="78" t="s">
        <v>1698</v>
      </c>
      <c r="E77" s="79" t="s">
        <v>1699</v>
      </c>
      <c r="F77" s="80" t="s">
        <v>1700</v>
      </c>
      <c r="G77" s="79" t="s">
        <v>1701</v>
      </c>
      <c r="H77" s="79" t="s">
        <v>1702</v>
      </c>
      <c r="I77" s="59" t="s">
        <v>240</v>
      </c>
      <c r="J77" s="79" t="s">
        <v>2023</v>
      </c>
      <c r="K77" s="79" t="s">
        <v>2024</v>
      </c>
      <c r="L77" s="79" t="s">
        <v>2025</v>
      </c>
      <c r="M77" s="79" t="s">
        <v>2026</v>
      </c>
      <c r="N77" s="79"/>
      <c r="O77" s="79" t="s">
        <v>2027</v>
      </c>
      <c r="P77" s="79" t="s">
        <v>2028</v>
      </c>
      <c r="Q77" s="79" t="s">
        <v>2029</v>
      </c>
      <c r="R77" s="79" t="s">
        <v>2030</v>
      </c>
      <c r="S77" s="79" t="s">
        <v>2031</v>
      </c>
      <c r="T77" s="79" t="s">
        <v>2032</v>
      </c>
      <c r="U77" s="79" t="s">
        <v>2033</v>
      </c>
      <c r="V77" s="80" t="s">
        <v>2034</v>
      </c>
      <c r="W77" s="79" t="s">
        <v>2035</v>
      </c>
      <c r="X77" s="79" t="s">
        <v>2036</v>
      </c>
      <c r="Y77" s="79" t="s">
        <v>2037</v>
      </c>
      <c r="Z77" s="79" t="s">
        <v>2038</v>
      </c>
      <c r="AA77" s="79" t="s">
        <v>2039</v>
      </c>
      <c r="AB77" s="81" t="s">
        <v>2040</v>
      </c>
      <c r="AC77" s="9" t="s">
        <v>276</v>
      </c>
    </row>
    <row r="78" spans="1:29" x14ac:dyDescent="0.25">
      <c r="A78" s="9" t="s">
        <v>203</v>
      </c>
      <c r="B78" s="52" t="str">
        <f t="shared" si="10"/>
        <v>Egyéb ragadozók</v>
      </c>
      <c r="C78" s="52" t="str">
        <f t="shared" si="11"/>
        <v>Egyéb ragadozók (other Carnivora) [A12]</v>
      </c>
      <c r="D78" s="78" t="s">
        <v>1703</v>
      </c>
      <c r="E78" s="79" t="s">
        <v>1704</v>
      </c>
      <c r="F78" s="80" t="s">
        <v>1705</v>
      </c>
      <c r="G78" s="79" t="s">
        <v>1706</v>
      </c>
      <c r="H78" s="79" t="s">
        <v>1707</v>
      </c>
      <c r="I78" s="59" t="s">
        <v>241</v>
      </c>
      <c r="J78" s="79" t="s">
        <v>2041</v>
      </c>
      <c r="K78" s="79" t="s">
        <v>2042</v>
      </c>
      <c r="L78" s="79" t="s">
        <v>2043</v>
      </c>
      <c r="M78" s="79" t="s">
        <v>2044</v>
      </c>
      <c r="N78" s="79"/>
      <c r="O78" s="79" t="s">
        <v>2045</v>
      </c>
      <c r="P78" s="79" t="s">
        <v>2046</v>
      </c>
      <c r="Q78" s="79" t="s">
        <v>2047</v>
      </c>
      <c r="R78" s="79" t="s">
        <v>2048</v>
      </c>
      <c r="S78" s="79" t="s">
        <v>2049</v>
      </c>
      <c r="T78" s="79" t="s">
        <v>2050</v>
      </c>
      <c r="U78" s="79" t="s">
        <v>2051</v>
      </c>
      <c r="V78" s="80" t="s">
        <v>2052</v>
      </c>
      <c r="W78" s="79" t="s">
        <v>2053</v>
      </c>
      <c r="X78" s="79" t="s">
        <v>2054</v>
      </c>
      <c r="Y78" s="79" t="s">
        <v>2055</v>
      </c>
      <c r="Z78" s="79" t="s">
        <v>2056</v>
      </c>
      <c r="AA78" s="79" t="s">
        <v>2057</v>
      </c>
      <c r="AB78" s="81" t="s">
        <v>2058</v>
      </c>
      <c r="AC78" s="9" t="s">
        <v>277</v>
      </c>
    </row>
    <row r="79" spans="1:29" x14ac:dyDescent="0.25">
      <c r="A79" s="9" t="s">
        <v>204</v>
      </c>
      <c r="B79" s="52" t="str">
        <f t="shared" si="10"/>
        <v>Ló, szamár, öszvér</v>
      </c>
      <c r="C79" s="52" t="str">
        <f t="shared" si="11"/>
        <v>Ló, szamár, öszvér (Equidae) [A13]</v>
      </c>
      <c r="D79" s="78" t="s">
        <v>1708</v>
      </c>
      <c r="E79" s="79" t="s">
        <v>1709</v>
      </c>
      <c r="F79" s="80" t="s">
        <v>1710</v>
      </c>
      <c r="G79" s="79" t="s">
        <v>1711</v>
      </c>
      <c r="H79" s="79" t="s">
        <v>1712</v>
      </c>
      <c r="I79" s="59" t="s">
        <v>242</v>
      </c>
      <c r="J79" s="79" t="s">
        <v>2059</v>
      </c>
      <c r="K79" s="79" t="s">
        <v>2060</v>
      </c>
      <c r="L79" s="79" t="s">
        <v>2061</v>
      </c>
      <c r="M79" s="79" t="s">
        <v>2062</v>
      </c>
      <c r="N79" s="79"/>
      <c r="O79" s="79" t="s">
        <v>2063</v>
      </c>
      <c r="P79" s="79" t="s">
        <v>2064</v>
      </c>
      <c r="Q79" s="79" t="s">
        <v>2065</v>
      </c>
      <c r="R79" s="79" t="s">
        <v>2066</v>
      </c>
      <c r="S79" s="79" t="s">
        <v>2067</v>
      </c>
      <c r="T79" s="79" t="s">
        <v>2068</v>
      </c>
      <c r="U79" s="79" t="s">
        <v>2069</v>
      </c>
      <c r="V79" s="80" t="s">
        <v>2070</v>
      </c>
      <c r="W79" s="79" t="s">
        <v>2071</v>
      </c>
      <c r="X79" s="79" t="s">
        <v>2072</v>
      </c>
      <c r="Y79" s="79" t="s">
        <v>2073</v>
      </c>
      <c r="Z79" s="79" t="s">
        <v>2074</v>
      </c>
      <c r="AA79" s="79" t="s">
        <v>2075</v>
      </c>
      <c r="AB79" s="81" t="s">
        <v>2076</v>
      </c>
      <c r="AC79" s="9" t="s">
        <v>278</v>
      </c>
    </row>
    <row r="80" spans="1:29" x14ac:dyDescent="0.25">
      <c r="A80" s="9" t="s">
        <v>205</v>
      </c>
      <c r="B80" s="52" t="str">
        <f t="shared" si="10"/>
        <v>Sertés</v>
      </c>
      <c r="C80" s="52" t="str">
        <f t="shared" si="11"/>
        <v>Sertés (Sus scrofa domesticus) [A14]</v>
      </c>
      <c r="D80" s="78" t="s">
        <v>1713</v>
      </c>
      <c r="E80" s="79" t="s">
        <v>1714</v>
      </c>
      <c r="F80" s="80" t="s">
        <v>1715</v>
      </c>
      <c r="G80" s="79" t="s">
        <v>1716</v>
      </c>
      <c r="H80" s="79" t="s">
        <v>1717</v>
      </c>
      <c r="I80" s="59" t="s">
        <v>243</v>
      </c>
      <c r="J80" s="79" t="s">
        <v>2077</v>
      </c>
      <c r="K80" s="79" t="s">
        <v>2078</v>
      </c>
      <c r="L80" s="79" t="s">
        <v>2079</v>
      </c>
      <c r="M80" s="79" t="s">
        <v>2080</v>
      </c>
      <c r="N80" s="79"/>
      <c r="O80" s="79" t="s">
        <v>2081</v>
      </c>
      <c r="P80" s="79" t="s">
        <v>2082</v>
      </c>
      <c r="Q80" s="79" t="s">
        <v>2083</v>
      </c>
      <c r="R80" s="79" t="s">
        <v>2084</v>
      </c>
      <c r="S80" s="79" t="s">
        <v>2085</v>
      </c>
      <c r="T80" s="79" t="s">
        <v>2086</v>
      </c>
      <c r="U80" s="79" t="s">
        <v>2087</v>
      </c>
      <c r="V80" s="80" t="s">
        <v>2088</v>
      </c>
      <c r="W80" s="79" t="s">
        <v>2089</v>
      </c>
      <c r="X80" s="79" t="s">
        <v>2090</v>
      </c>
      <c r="Y80" s="79" t="s">
        <v>2091</v>
      </c>
      <c r="Z80" s="79" t="s">
        <v>2092</v>
      </c>
      <c r="AA80" s="79" t="s">
        <v>2093</v>
      </c>
      <c r="AB80" s="81" t="s">
        <v>2094</v>
      </c>
      <c r="AC80" s="9" t="s">
        <v>279</v>
      </c>
    </row>
    <row r="81" spans="1:29" x14ac:dyDescent="0.25">
      <c r="A81" s="9" t="s">
        <v>206</v>
      </c>
      <c r="B81" s="52" t="str">
        <f t="shared" si="10"/>
        <v>Kecske</v>
      </c>
      <c r="C81" s="52" t="str">
        <f t="shared" si="11"/>
        <v>Kecske (Capra aegagrus hircus) [A15]</v>
      </c>
      <c r="D81" s="78" t="s">
        <v>1718</v>
      </c>
      <c r="E81" s="79" t="s">
        <v>1719</v>
      </c>
      <c r="F81" s="80" t="s">
        <v>1720</v>
      </c>
      <c r="G81" s="79" t="s">
        <v>1721</v>
      </c>
      <c r="H81" s="79" t="s">
        <v>1722</v>
      </c>
      <c r="I81" s="59" t="s">
        <v>244</v>
      </c>
      <c r="J81" s="79" t="s">
        <v>2095</v>
      </c>
      <c r="K81" s="79" t="s">
        <v>2096</v>
      </c>
      <c r="L81" s="79" t="s">
        <v>2097</v>
      </c>
      <c r="M81" s="79" t="s">
        <v>2098</v>
      </c>
      <c r="N81" s="79"/>
      <c r="O81" s="79" t="s">
        <v>2099</v>
      </c>
      <c r="P81" s="79" t="s">
        <v>2100</v>
      </c>
      <c r="Q81" s="79" t="s">
        <v>2101</v>
      </c>
      <c r="R81" s="79" t="s">
        <v>2102</v>
      </c>
      <c r="S81" s="79" t="s">
        <v>2103</v>
      </c>
      <c r="T81" s="79" t="s">
        <v>2104</v>
      </c>
      <c r="U81" s="79" t="s">
        <v>2105</v>
      </c>
      <c r="V81" s="80" t="s">
        <v>2106</v>
      </c>
      <c r="W81" s="79" t="s">
        <v>2107</v>
      </c>
      <c r="X81" s="79" t="s">
        <v>2108</v>
      </c>
      <c r="Y81" s="79" t="s">
        <v>2106</v>
      </c>
      <c r="Z81" s="79" t="s">
        <v>2099</v>
      </c>
      <c r="AA81" s="79" t="s">
        <v>2109</v>
      </c>
      <c r="AB81" s="81" t="s">
        <v>2110</v>
      </c>
      <c r="AC81" s="9" t="s">
        <v>280</v>
      </c>
    </row>
    <row r="82" spans="1:29" x14ac:dyDescent="0.25">
      <c r="A82" s="9" t="s">
        <v>207</v>
      </c>
      <c r="B82" s="52" t="str">
        <f t="shared" si="10"/>
        <v>Juh</v>
      </c>
      <c r="C82" s="52" t="str">
        <f t="shared" si="11"/>
        <v>Juh (Ovis aries) [A16]</v>
      </c>
      <c r="D82" s="78" t="s">
        <v>1723</v>
      </c>
      <c r="E82" s="79" t="s">
        <v>1724</v>
      </c>
      <c r="F82" s="80" t="s">
        <v>1725</v>
      </c>
      <c r="G82" s="79" t="s">
        <v>1726</v>
      </c>
      <c r="H82" s="79" t="s">
        <v>1727</v>
      </c>
      <c r="I82" s="59" t="s">
        <v>245</v>
      </c>
      <c r="J82" s="79" t="s">
        <v>2111</v>
      </c>
      <c r="K82" s="79" t="s">
        <v>2112</v>
      </c>
      <c r="L82" s="79" t="s">
        <v>2113</v>
      </c>
      <c r="M82" s="79" t="s">
        <v>2114</v>
      </c>
      <c r="N82" s="79"/>
      <c r="O82" s="79" t="s">
        <v>2115</v>
      </c>
      <c r="P82" s="79" t="s">
        <v>2116</v>
      </c>
      <c r="Q82" s="79" t="s">
        <v>2117</v>
      </c>
      <c r="R82" s="79" t="s">
        <v>2118</v>
      </c>
      <c r="S82" s="79" t="s">
        <v>2119</v>
      </c>
      <c r="T82" s="79" t="s">
        <v>2120</v>
      </c>
      <c r="U82" s="79" t="s">
        <v>2121</v>
      </c>
      <c r="V82" s="80" t="s">
        <v>2122</v>
      </c>
      <c r="W82" s="79" t="s">
        <v>2123</v>
      </c>
      <c r="X82" s="79" t="s">
        <v>2124</v>
      </c>
      <c r="Y82" s="79" t="s">
        <v>2115</v>
      </c>
      <c r="Z82" s="79" t="s">
        <v>2115</v>
      </c>
      <c r="AA82" s="79" t="s">
        <v>2125</v>
      </c>
      <c r="AB82" s="81" t="s">
        <v>2126</v>
      </c>
      <c r="AC82" s="9" t="s">
        <v>281</v>
      </c>
    </row>
    <row r="83" spans="1:29" x14ac:dyDescent="0.25">
      <c r="A83" s="9" t="s">
        <v>208</v>
      </c>
      <c r="B83" s="52" t="str">
        <f t="shared" si="10"/>
        <v>Szarvasmarha</v>
      </c>
      <c r="C83" s="52" t="str">
        <f t="shared" si="11"/>
        <v>Szarvasmarha (Bos taurus) [A17]</v>
      </c>
      <c r="D83" s="78" t="s">
        <v>1728</v>
      </c>
      <c r="E83" s="79" t="s">
        <v>1729</v>
      </c>
      <c r="F83" s="80" t="s">
        <v>1730</v>
      </c>
      <c r="G83" s="79" t="s">
        <v>1731</v>
      </c>
      <c r="H83" s="79" t="s">
        <v>1732</v>
      </c>
      <c r="I83" s="59" t="s">
        <v>246</v>
      </c>
      <c r="J83" s="79" t="s">
        <v>2127</v>
      </c>
      <c r="K83" s="79" t="s">
        <v>2128</v>
      </c>
      <c r="L83" s="79" t="s">
        <v>2129</v>
      </c>
      <c r="M83" s="79" t="s">
        <v>2130</v>
      </c>
      <c r="N83" s="79"/>
      <c r="O83" s="79" t="s">
        <v>2131</v>
      </c>
      <c r="P83" s="79" t="s">
        <v>2132</v>
      </c>
      <c r="Q83" s="79" t="s">
        <v>2133</v>
      </c>
      <c r="R83" s="79" t="s">
        <v>2134</v>
      </c>
      <c r="S83" s="79" t="s">
        <v>2135</v>
      </c>
      <c r="T83" s="79" t="s">
        <v>2136</v>
      </c>
      <c r="U83" s="79" t="s">
        <v>2137</v>
      </c>
      <c r="V83" s="80" t="s">
        <v>2138</v>
      </c>
      <c r="W83" s="79" t="s">
        <v>2127</v>
      </c>
      <c r="X83" s="79" t="s">
        <v>2139</v>
      </c>
      <c r="Y83" s="79" t="s">
        <v>2140</v>
      </c>
      <c r="Z83" s="79" t="s">
        <v>2141</v>
      </c>
      <c r="AA83" s="79" t="s">
        <v>2142</v>
      </c>
      <c r="AB83" s="81" t="s">
        <v>2143</v>
      </c>
      <c r="AC83" s="9" t="s">
        <v>371</v>
      </c>
    </row>
    <row r="84" spans="1:29" x14ac:dyDescent="0.25">
      <c r="A84" s="9" t="s">
        <v>209</v>
      </c>
      <c r="B84" s="52" t="str">
        <f t="shared" si="10"/>
        <v>Félmajmok</v>
      </c>
      <c r="C84" s="52" t="str">
        <f t="shared" si="11"/>
        <v>Félmajmok (Prosimia) [A18]</v>
      </c>
      <c r="D84" s="78" t="s">
        <v>1733</v>
      </c>
      <c r="E84" s="79" t="s">
        <v>1734</v>
      </c>
      <c r="F84" s="80" t="s">
        <v>1735</v>
      </c>
      <c r="G84" s="79" t="s">
        <v>1736</v>
      </c>
      <c r="H84" s="79" t="s">
        <v>1737</v>
      </c>
      <c r="I84" s="59" t="s">
        <v>247</v>
      </c>
      <c r="J84" s="79" t="s">
        <v>2144</v>
      </c>
      <c r="K84" s="79" t="s">
        <v>2145</v>
      </c>
      <c r="L84" s="79" t="s">
        <v>2146</v>
      </c>
      <c r="M84" s="79" t="s">
        <v>2147</v>
      </c>
      <c r="N84" s="79"/>
      <c r="O84" s="79" t="s">
        <v>2148</v>
      </c>
      <c r="P84" s="79" t="s">
        <v>2149</v>
      </c>
      <c r="Q84" s="79" t="s">
        <v>2150</v>
      </c>
      <c r="R84" s="79" t="s">
        <v>2151</v>
      </c>
      <c r="S84" s="79" t="s">
        <v>2152</v>
      </c>
      <c r="T84" s="79" t="s">
        <v>2153</v>
      </c>
      <c r="U84" s="79" t="s">
        <v>2154</v>
      </c>
      <c r="V84" s="80" t="s">
        <v>2155</v>
      </c>
      <c r="W84" s="79" t="s">
        <v>2156</v>
      </c>
      <c r="X84" s="79" t="s">
        <v>2157</v>
      </c>
      <c r="Y84" s="79" t="s">
        <v>2158</v>
      </c>
      <c r="Z84" s="79" t="s">
        <v>2159</v>
      </c>
      <c r="AA84" s="79" t="s">
        <v>2160</v>
      </c>
      <c r="AB84" s="81" t="s">
        <v>2161</v>
      </c>
      <c r="AC84" s="9" t="s">
        <v>282</v>
      </c>
    </row>
    <row r="85" spans="1:29" x14ac:dyDescent="0.25">
      <c r="A85" s="9" t="s">
        <v>210</v>
      </c>
      <c r="B85" s="52" t="str">
        <f t="shared" si="10"/>
        <v>Selyemmajom és oroszlánmajom</v>
      </c>
      <c r="C85" s="52" t="str">
        <f t="shared" si="11"/>
        <v>Selyemmajom és oroszlánmajom (Callithrix jacchus) [A19]</v>
      </c>
      <c r="D85" s="78" t="s">
        <v>1738</v>
      </c>
      <c r="E85" s="79" t="s">
        <v>1739</v>
      </c>
      <c r="F85" s="80" t="s">
        <v>1740</v>
      </c>
      <c r="G85" s="79" t="s">
        <v>1741</v>
      </c>
      <c r="H85" s="79" t="s">
        <v>1742</v>
      </c>
      <c r="I85" s="59" t="s">
        <v>248</v>
      </c>
      <c r="J85" s="79" t="s">
        <v>2162</v>
      </c>
      <c r="K85" s="79" t="s">
        <v>2163</v>
      </c>
      <c r="L85" s="79" t="s">
        <v>2164</v>
      </c>
      <c r="M85" s="79" t="s">
        <v>2165</v>
      </c>
      <c r="N85" s="79"/>
      <c r="O85" s="79" t="s">
        <v>2166</v>
      </c>
      <c r="P85" s="79" t="s">
        <v>2167</v>
      </c>
      <c r="Q85" s="79" t="s">
        <v>2168</v>
      </c>
      <c r="R85" s="79" t="s">
        <v>2169</v>
      </c>
      <c r="S85" s="79" t="s">
        <v>2170</v>
      </c>
      <c r="T85" s="79" t="s">
        <v>2171</v>
      </c>
      <c r="U85" s="79" t="s">
        <v>2172</v>
      </c>
      <c r="V85" s="80" t="s">
        <v>2173</v>
      </c>
      <c r="W85" s="79" t="s">
        <v>2174</v>
      </c>
      <c r="X85" s="79" t="s">
        <v>2175</v>
      </c>
      <c r="Y85" s="79" t="s">
        <v>2176</v>
      </c>
      <c r="Z85" s="79" t="s">
        <v>2177</v>
      </c>
      <c r="AA85" s="79" t="s">
        <v>2178</v>
      </c>
      <c r="AB85" s="81" t="s">
        <v>2179</v>
      </c>
      <c r="AC85" s="9" t="s">
        <v>283</v>
      </c>
    </row>
    <row r="86" spans="1:29" x14ac:dyDescent="0.25">
      <c r="A86" s="9" t="s">
        <v>211</v>
      </c>
      <c r="B86" s="52" t="str">
        <f t="shared" si="10"/>
        <v>Közönséges makákó</v>
      </c>
      <c r="C86" s="52" t="str">
        <f t="shared" si="11"/>
        <v>Közönséges makákó (Macaca fascicularis) [A20]</v>
      </c>
      <c r="D86" s="78" t="s">
        <v>1743</v>
      </c>
      <c r="E86" s="79" t="s">
        <v>1744</v>
      </c>
      <c r="F86" s="80" t="s">
        <v>1745</v>
      </c>
      <c r="G86" s="79" t="s">
        <v>1746</v>
      </c>
      <c r="H86" s="79" t="s">
        <v>1747</v>
      </c>
      <c r="I86" s="59" t="s">
        <v>249</v>
      </c>
      <c r="J86" s="79" t="s">
        <v>2180</v>
      </c>
      <c r="K86" s="79" t="s">
        <v>2181</v>
      </c>
      <c r="L86" s="79" t="s">
        <v>2182</v>
      </c>
      <c r="M86" s="79" t="s">
        <v>2183</v>
      </c>
      <c r="N86" s="79"/>
      <c r="O86" s="79" t="s">
        <v>2184</v>
      </c>
      <c r="P86" s="79" t="s">
        <v>2185</v>
      </c>
      <c r="Q86" s="79" t="s">
        <v>2186</v>
      </c>
      <c r="R86" s="79" t="s">
        <v>2187</v>
      </c>
      <c r="S86" s="79" t="s">
        <v>2188</v>
      </c>
      <c r="T86" s="79" t="s">
        <v>2189</v>
      </c>
      <c r="U86" s="79" t="s">
        <v>2190</v>
      </c>
      <c r="V86" s="80" t="s">
        <v>2191</v>
      </c>
      <c r="W86" s="79" t="s">
        <v>2192</v>
      </c>
      <c r="X86" s="79" t="s">
        <v>2193</v>
      </c>
      <c r="Y86" s="79" t="s">
        <v>2194</v>
      </c>
      <c r="Z86" s="79" t="s">
        <v>2195</v>
      </c>
      <c r="AA86" s="79" t="s">
        <v>2196</v>
      </c>
      <c r="AB86" s="81" t="s">
        <v>2197</v>
      </c>
      <c r="AC86" s="9" t="s">
        <v>284</v>
      </c>
    </row>
    <row r="87" spans="1:29" x14ac:dyDescent="0.25">
      <c r="A87" s="9" t="s">
        <v>212</v>
      </c>
      <c r="B87" s="52" t="str">
        <f t="shared" si="10"/>
        <v>Rhesusmajom</v>
      </c>
      <c r="C87" s="52" t="str">
        <f t="shared" si="11"/>
        <v>Rhesusmajom (Macaca mulatta) [A21]</v>
      </c>
      <c r="D87" s="78" t="s">
        <v>1748</v>
      </c>
      <c r="E87" s="79" t="s">
        <v>1749</v>
      </c>
      <c r="F87" s="80" t="s">
        <v>1750</v>
      </c>
      <c r="G87" s="79" t="s">
        <v>1751</v>
      </c>
      <c r="H87" s="79" t="s">
        <v>1752</v>
      </c>
      <c r="I87" s="59" t="s">
        <v>250</v>
      </c>
      <c r="J87" s="79" t="s">
        <v>2198</v>
      </c>
      <c r="K87" s="79" t="s">
        <v>2199</v>
      </c>
      <c r="L87" s="79" t="s">
        <v>2200</v>
      </c>
      <c r="M87" s="79" t="s">
        <v>2201</v>
      </c>
      <c r="N87" s="79"/>
      <c r="O87" s="79" t="s">
        <v>2202</v>
      </c>
      <c r="P87" s="79" t="s">
        <v>2203</v>
      </c>
      <c r="Q87" s="79" t="s">
        <v>2204</v>
      </c>
      <c r="R87" s="79" t="s">
        <v>2205</v>
      </c>
      <c r="S87" s="79" t="s">
        <v>2206</v>
      </c>
      <c r="T87" s="79" t="s">
        <v>2207</v>
      </c>
      <c r="U87" s="79" t="s">
        <v>2208</v>
      </c>
      <c r="V87" s="80" t="s">
        <v>2209</v>
      </c>
      <c r="W87" s="79" t="s">
        <v>2210</v>
      </c>
      <c r="X87" s="79" t="s">
        <v>2211</v>
      </c>
      <c r="Y87" s="79" t="s">
        <v>2212</v>
      </c>
      <c r="Z87" s="79" t="s">
        <v>2213</v>
      </c>
      <c r="AA87" s="79" t="s">
        <v>2214</v>
      </c>
      <c r="AB87" s="81" t="s">
        <v>2215</v>
      </c>
      <c r="AC87" s="9" t="s">
        <v>285</v>
      </c>
    </row>
    <row r="88" spans="1:29" x14ac:dyDescent="0.25">
      <c r="A88" s="9" t="s">
        <v>213</v>
      </c>
      <c r="B88" s="52" t="str">
        <f t="shared" si="10"/>
        <v>Cerkófmajom (Chlorocebus spp.)</v>
      </c>
      <c r="C88" s="52" t="str">
        <f t="shared" si="11"/>
        <v>Cerkófmajom (Chlorocebus spp.) (usually either pygerythrus or sabaeus) [A22]</v>
      </c>
      <c r="D88" s="78" t="s">
        <v>1753</v>
      </c>
      <c r="E88" s="79" t="s">
        <v>1754</v>
      </c>
      <c r="F88" s="80" t="s">
        <v>1755</v>
      </c>
      <c r="G88" s="79" t="s">
        <v>1756</v>
      </c>
      <c r="H88" s="79" t="s">
        <v>1757</v>
      </c>
      <c r="I88" s="59" t="s">
        <v>251</v>
      </c>
      <c r="J88" s="79" t="s">
        <v>2216</v>
      </c>
      <c r="K88" s="79" t="s">
        <v>2217</v>
      </c>
      <c r="L88" s="79" t="s">
        <v>2218</v>
      </c>
      <c r="M88" s="79" t="s">
        <v>251</v>
      </c>
      <c r="N88" s="79"/>
      <c r="O88" s="79" t="s">
        <v>2219</v>
      </c>
      <c r="P88" s="79" t="s">
        <v>2220</v>
      </c>
      <c r="Q88" s="79" t="s">
        <v>2221</v>
      </c>
      <c r="R88" s="79" t="s">
        <v>2222</v>
      </c>
      <c r="S88" s="79" t="s">
        <v>2223</v>
      </c>
      <c r="T88" s="79" t="s">
        <v>2224</v>
      </c>
      <c r="U88" s="79" t="s">
        <v>2225</v>
      </c>
      <c r="V88" s="80" t="s">
        <v>2226</v>
      </c>
      <c r="W88" s="79" t="s">
        <v>2227</v>
      </c>
      <c r="X88" s="79" t="s">
        <v>2228</v>
      </c>
      <c r="Y88" s="79" t="s">
        <v>2229</v>
      </c>
      <c r="Z88" s="79" t="s">
        <v>2230</v>
      </c>
      <c r="AA88" s="79" t="s">
        <v>2231</v>
      </c>
      <c r="AB88" s="81" t="s">
        <v>2232</v>
      </c>
      <c r="AC88" s="9" t="s">
        <v>286</v>
      </c>
    </row>
    <row r="89" spans="1:29" x14ac:dyDescent="0.25">
      <c r="A89" s="9" t="s">
        <v>214</v>
      </c>
      <c r="B89" s="52" t="str">
        <f t="shared" si="10"/>
        <v>Pávián (Papio spp.)</v>
      </c>
      <c r="C89" s="52" t="str">
        <f t="shared" si="11"/>
        <v>Pávián (Papio spp.) (Papio spp.) [A23]</v>
      </c>
      <c r="D89" s="78" t="s">
        <v>1758</v>
      </c>
      <c r="E89" s="79" t="s">
        <v>1759</v>
      </c>
      <c r="F89" s="80" t="s">
        <v>1760</v>
      </c>
      <c r="G89" s="79" t="s">
        <v>1761</v>
      </c>
      <c r="H89" s="79" t="s">
        <v>1762</v>
      </c>
      <c r="I89" s="59" t="s">
        <v>252</v>
      </c>
      <c r="J89" s="79" t="s">
        <v>2233</v>
      </c>
      <c r="K89" s="79" t="s">
        <v>2234</v>
      </c>
      <c r="L89" s="79" t="s">
        <v>2235</v>
      </c>
      <c r="M89" s="79" t="s">
        <v>2236</v>
      </c>
      <c r="N89" s="79"/>
      <c r="O89" s="79" t="s">
        <v>2237</v>
      </c>
      <c r="P89" s="79" t="s">
        <v>2238</v>
      </c>
      <c r="Q89" s="79" t="s">
        <v>2239</v>
      </c>
      <c r="R89" s="79" t="s">
        <v>2240</v>
      </c>
      <c r="S89" s="79" t="s">
        <v>2241</v>
      </c>
      <c r="T89" s="79" t="s">
        <v>2242</v>
      </c>
      <c r="U89" s="79" t="s">
        <v>2243</v>
      </c>
      <c r="V89" s="80" t="s">
        <v>2244</v>
      </c>
      <c r="W89" s="79" t="s">
        <v>2245</v>
      </c>
      <c r="X89" s="79" t="s">
        <v>2246</v>
      </c>
      <c r="Y89" s="79" t="s">
        <v>2247</v>
      </c>
      <c r="Z89" s="79" t="s">
        <v>2248</v>
      </c>
      <c r="AA89" s="79" t="s">
        <v>2249</v>
      </c>
      <c r="AB89" s="81" t="s">
        <v>2250</v>
      </c>
      <c r="AC89" s="9" t="s">
        <v>287</v>
      </c>
    </row>
    <row r="90" spans="1:29" x14ac:dyDescent="0.25">
      <c r="A90" s="9" t="s">
        <v>215</v>
      </c>
      <c r="B90" s="52" t="str">
        <f t="shared" si="10"/>
        <v>Mókusmajom</v>
      </c>
      <c r="C90" s="52" t="str">
        <f t="shared" si="11"/>
        <v>Mókusmajom (Saimiri sciureus) [A24]</v>
      </c>
      <c r="D90" s="78" t="s">
        <v>1763</v>
      </c>
      <c r="E90" s="79" t="s">
        <v>1764</v>
      </c>
      <c r="F90" s="80" t="s">
        <v>1765</v>
      </c>
      <c r="G90" s="79" t="s">
        <v>1766</v>
      </c>
      <c r="H90" s="79" t="s">
        <v>1767</v>
      </c>
      <c r="I90" s="59" t="s">
        <v>253</v>
      </c>
      <c r="J90" s="79" t="s">
        <v>2251</v>
      </c>
      <c r="K90" s="79" t="s">
        <v>2252</v>
      </c>
      <c r="L90" s="79" t="s">
        <v>2253</v>
      </c>
      <c r="M90" s="79" t="s">
        <v>2254</v>
      </c>
      <c r="N90" s="79"/>
      <c r="O90" s="79" t="s">
        <v>2255</v>
      </c>
      <c r="P90" s="79" t="s">
        <v>2256</v>
      </c>
      <c r="Q90" s="79" t="s">
        <v>2257</v>
      </c>
      <c r="R90" s="79" t="s">
        <v>2258</v>
      </c>
      <c r="S90" s="79" t="s">
        <v>2259</v>
      </c>
      <c r="T90" s="79" t="s">
        <v>2260</v>
      </c>
      <c r="U90" s="79" t="s">
        <v>2261</v>
      </c>
      <c r="V90" s="80" t="s">
        <v>2262</v>
      </c>
      <c r="W90" s="79" t="s">
        <v>2263</v>
      </c>
      <c r="X90" s="79" t="s">
        <v>2264</v>
      </c>
      <c r="Y90" s="79" t="s">
        <v>2265</v>
      </c>
      <c r="Z90" s="79" t="s">
        <v>2266</v>
      </c>
      <c r="AA90" s="79" t="s">
        <v>2267</v>
      </c>
      <c r="AB90" s="81" t="s">
        <v>2268</v>
      </c>
      <c r="AC90" s="9" t="s">
        <v>288</v>
      </c>
    </row>
    <row r="91" spans="1:29" x14ac:dyDescent="0.25">
      <c r="A91" s="9" t="s">
        <v>216</v>
      </c>
      <c r="B91" s="52" t="str">
        <f t="shared" si="10"/>
        <v>Az óvilági majmok egyéb fajai</v>
      </c>
      <c r="C91" s="52" t="str">
        <f t="shared" si="11"/>
        <v>Az óvilági majmok egyéb fajai (other species of Cercopithecoidea) [A25-1]</v>
      </c>
      <c r="D91" s="78" t="s">
        <v>1768</v>
      </c>
      <c r="E91" s="79" t="s">
        <v>1769</v>
      </c>
      <c r="F91" s="80" t="s">
        <v>1770</v>
      </c>
      <c r="G91" s="79" t="s">
        <v>1771</v>
      </c>
      <c r="H91" s="79" t="s">
        <v>1772</v>
      </c>
      <c r="I91" s="59" t="s">
        <v>372</v>
      </c>
      <c r="J91" s="79" t="s">
        <v>2269</v>
      </c>
      <c r="K91" s="79" t="s">
        <v>2270</v>
      </c>
      <c r="L91" s="79" t="s">
        <v>2271</v>
      </c>
      <c r="M91" s="79" t="s">
        <v>2272</v>
      </c>
      <c r="N91" s="79"/>
      <c r="O91" s="79" t="s">
        <v>2273</v>
      </c>
      <c r="P91" s="79" t="s">
        <v>2274</v>
      </c>
      <c r="Q91" s="79" t="s">
        <v>2275</v>
      </c>
      <c r="R91" s="79" t="s">
        <v>2276</v>
      </c>
      <c r="S91" s="79" t="s">
        <v>2277</v>
      </c>
      <c r="T91" s="79" t="s">
        <v>2278</v>
      </c>
      <c r="U91" s="79" t="s">
        <v>2279</v>
      </c>
      <c r="V91" s="80" t="s">
        <v>2280</v>
      </c>
      <c r="W91" s="79" t="s">
        <v>2281</v>
      </c>
      <c r="X91" s="79" t="s">
        <v>2282</v>
      </c>
      <c r="Y91" s="79" t="s">
        <v>2283</v>
      </c>
      <c r="Z91" s="79" t="s">
        <v>2284</v>
      </c>
      <c r="AA91" s="79" t="s">
        <v>2285</v>
      </c>
      <c r="AB91" s="81" t="s">
        <v>2286</v>
      </c>
      <c r="AC91" s="9" t="s">
        <v>289</v>
      </c>
    </row>
    <row r="92" spans="1:29" x14ac:dyDescent="0.25">
      <c r="A92" s="9" t="s">
        <v>217</v>
      </c>
      <c r="B92" s="52" t="str">
        <f t="shared" si="10"/>
        <v>Az újvilági majmok egyéb fajai</v>
      </c>
      <c r="C92" s="52" t="str">
        <f t="shared" si="11"/>
        <v>Az újvilági majmok egyéb fajai (other species of Ceboidea) [A25-2]</v>
      </c>
      <c r="D92" s="78" t="s">
        <v>1773</v>
      </c>
      <c r="E92" s="79" t="s">
        <v>1774</v>
      </c>
      <c r="F92" s="80" t="s">
        <v>1775</v>
      </c>
      <c r="G92" s="79" t="s">
        <v>1776</v>
      </c>
      <c r="H92" s="79" t="s">
        <v>1777</v>
      </c>
      <c r="I92" s="59" t="s">
        <v>373</v>
      </c>
      <c r="J92" s="79" t="s">
        <v>2287</v>
      </c>
      <c r="K92" s="79" t="s">
        <v>2288</v>
      </c>
      <c r="L92" s="79" t="s">
        <v>2289</v>
      </c>
      <c r="M92" s="79" t="s">
        <v>2290</v>
      </c>
      <c r="N92" s="79"/>
      <c r="O92" s="79" t="s">
        <v>2291</v>
      </c>
      <c r="P92" s="79" t="s">
        <v>2292</v>
      </c>
      <c r="Q92" s="79" t="s">
        <v>2293</v>
      </c>
      <c r="R92" s="79" t="s">
        <v>2294</v>
      </c>
      <c r="S92" s="79" t="s">
        <v>2295</v>
      </c>
      <c r="T92" s="79" t="s">
        <v>2296</v>
      </c>
      <c r="U92" s="79" t="s">
        <v>2297</v>
      </c>
      <c r="V92" s="80" t="s">
        <v>2298</v>
      </c>
      <c r="W92" s="79" t="s">
        <v>2299</v>
      </c>
      <c r="X92" s="79" t="s">
        <v>2300</v>
      </c>
      <c r="Y92" s="79" t="s">
        <v>2301</v>
      </c>
      <c r="Z92" s="79" t="s">
        <v>2302</v>
      </c>
      <c r="AA92" s="79" t="s">
        <v>2303</v>
      </c>
      <c r="AB92" s="81" t="s">
        <v>2304</v>
      </c>
      <c r="AC92" s="9" t="s">
        <v>290</v>
      </c>
    </row>
    <row r="93" spans="1:29" x14ac:dyDescent="0.25">
      <c r="A93" s="9" t="s">
        <v>218</v>
      </c>
      <c r="B93" s="52" t="str">
        <f t="shared" si="10"/>
        <v>Emberszabású majmok</v>
      </c>
      <c r="C93" s="52" t="str">
        <f t="shared" si="11"/>
        <v>Emberszabású majmok (Hominoidea) [A26]</v>
      </c>
      <c r="D93" s="78" t="s">
        <v>1778</v>
      </c>
      <c r="E93" s="79" t="s">
        <v>1779</v>
      </c>
      <c r="F93" s="80" t="s">
        <v>1780</v>
      </c>
      <c r="G93" s="79" t="s">
        <v>1781</v>
      </c>
      <c r="H93" s="79" t="s">
        <v>1782</v>
      </c>
      <c r="I93" s="59" t="s">
        <v>254</v>
      </c>
      <c r="J93" s="79" t="s">
        <v>2305</v>
      </c>
      <c r="K93" s="79" t="s">
        <v>2306</v>
      </c>
      <c r="L93" s="79" t="s">
        <v>2307</v>
      </c>
      <c r="M93" s="79" t="s">
        <v>2308</v>
      </c>
      <c r="N93" s="79"/>
      <c r="O93" s="79" t="s">
        <v>2309</v>
      </c>
      <c r="P93" s="79" t="s">
        <v>2310</v>
      </c>
      <c r="Q93" s="79" t="s">
        <v>2311</v>
      </c>
      <c r="R93" s="79" t="s">
        <v>2312</v>
      </c>
      <c r="S93" s="79" t="s">
        <v>2313</v>
      </c>
      <c r="T93" s="79" t="s">
        <v>2314</v>
      </c>
      <c r="U93" s="79" t="s">
        <v>2315</v>
      </c>
      <c r="V93" s="80" t="s">
        <v>2316</v>
      </c>
      <c r="W93" s="79" t="s">
        <v>2317</v>
      </c>
      <c r="X93" s="79" t="s">
        <v>2318</v>
      </c>
      <c r="Y93" s="79" t="s">
        <v>2319</v>
      </c>
      <c r="Z93" s="79" t="s">
        <v>2320</v>
      </c>
      <c r="AA93" s="79" t="s">
        <v>2321</v>
      </c>
      <c r="AB93" s="81" t="s">
        <v>2322</v>
      </c>
      <c r="AC93" s="9" t="s">
        <v>291</v>
      </c>
    </row>
    <row r="94" spans="1:29" x14ac:dyDescent="0.25">
      <c r="A94" s="9" t="s">
        <v>219</v>
      </c>
      <c r="B94" s="52" t="str">
        <f t="shared" si="10"/>
        <v>Egyéb emlősök</v>
      </c>
      <c r="C94" s="52" t="str">
        <f t="shared" si="11"/>
        <v>Egyéb emlősök (other Mammalia) [A27]</v>
      </c>
      <c r="D94" s="78" t="s">
        <v>1783</v>
      </c>
      <c r="E94" s="79" t="s">
        <v>1784</v>
      </c>
      <c r="F94" s="80" t="s">
        <v>1785</v>
      </c>
      <c r="G94" s="79" t="s">
        <v>1786</v>
      </c>
      <c r="H94" s="79" t="s">
        <v>1787</v>
      </c>
      <c r="I94" s="59" t="s">
        <v>255</v>
      </c>
      <c r="J94" s="79" t="s">
        <v>2323</v>
      </c>
      <c r="K94" s="79" t="s">
        <v>2324</v>
      </c>
      <c r="L94" s="79" t="s">
        <v>2325</v>
      </c>
      <c r="M94" s="79" t="s">
        <v>2326</v>
      </c>
      <c r="N94" s="79"/>
      <c r="O94" s="79" t="s">
        <v>2327</v>
      </c>
      <c r="P94" s="79" t="s">
        <v>2328</v>
      </c>
      <c r="Q94" s="79" t="s">
        <v>2329</v>
      </c>
      <c r="R94" s="79" t="s">
        <v>2330</v>
      </c>
      <c r="S94" s="79" t="s">
        <v>2331</v>
      </c>
      <c r="T94" s="79" t="s">
        <v>2332</v>
      </c>
      <c r="U94" s="79" t="s">
        <v>2333</v>
      </c>
      <c r="V94" s="80" t="s">
        <v>2334</v>
      </c>
      <c r="W94" s="79" t="s">
        <v>2335</v>
      </c>
      <c r="X94" s="79" t="s">
        <v>2336</v>
      </c>
      <c r="Y94" s="79" t="s">
        <v>2337</v>
      </c>
      <c r="Z94" s="79" t="s">
        <v>2338</v>
      </c>
      <c r="AA94" s="79" t="s">
        <v>2339</v>
      </c>
      <c r="AB94" s="81" t="s">
        <v>1785</v>
      </c>
      <c r="AC94" s="9" t="s">
        <v>292</v>
      </c>
    </row>
    <row r="95" spans="1:29" x14ac:dyDescent="0.25">
      <c r="A95" s="9" t="s">
        <v>220</v>
      </c>
      <c r="B95" s="52" t="str">
        <f t="shared" si="10"/>
        <v>Házi tyúk</v>
      </c>
      <c r="C95" s="52" t="str">
        <f t="shared" si="11"/>
        <v>Házi tyúk (Gallus gallus domesticus) [A28]</v>
      </c>
      <c r="D95" s="78" t="s">
        <v>1788</v>
      </c>
      <c r="E95" s="79" t="s">
        <v>1789</v>
      </c>
      <c r="F95" s="80" t="s">
        <v>1790</v>
      </c>
      <c r="G95" s="79" t="s">
        <v>1791</v>
      </c>
      <c r="H95" s="79" t="s">
        <v>1792</v>
      </c>
      <c r="I95" s="59" t="s">
        <v>256</v>
      </c>
      <c r="J95" s="79" t="s">
        <v>2340</v>
      </c>
      <c r="K95" s="79" t="s">
        <v>2341</v>
      </c>
      <c r="L95" s="79" t="s">
        <v>2342</v>
      </c>
      <c r="M95" s="79" t="s">
        <v>2343</v>
      </c>
      <c r="N95" s="79"/>
      <c r="O95" s="79" t="s">
        <v>2344</v>
      </c>
      <c r="P95" s="79" t="s">
        <v>2345</v>
      </c>
      <c r="Q95" s="79" t="s">
        <v>2346</v>
      </c>
      <c r="R95" s="79" t="s">
        <v>2347</v>
      </c>
      <c r="S95" s="79" t="s">
        <v>2348</v>
      </c>
      <c r="T95" s="79" t="s">
        <v>2349</v>
      </c>
      <c r="U95" s="79" t="s">
        <v>2350</v>
      </c>
      <c r="V95" s="80" t="s">
        <v>2351</v>
      </c>
      <c r="W95" s="79" t="s">
        <v>2352</v>
      </c>
      <c r="X95" s="79" t="s">
        <v>2353</v>
      </c>
      <c r="Y95" s="79" t="s">
        <v>2354</v>
      </c>
      <c r="Z95" s="79" t="s">
        <v>2355</v>
      </c>
      <c r="AA95" s="79" t="s">
        <v>2356</v>
      </c>
      <c r="AB95" s="81" t="s">
        <v>2357</v>
      </c>
      <c r="AC95" s="9" t="s">
        <v>293</v>
      </c>
    </row>
    <row r="96" spans="1:29" x14ac:dyDescent="0.25">
      <c r="A96" s="55" t="s">
        <v>374</v>
      </c>
      <c r="B96" s="52" t="str">
        <f t="shared" si="10"/>
        <v>Pulyka</v>
      </c>
      <c r="C96" s="52" t="str">
        <f t="shared" si="11"/>
        <v>Pulyka (Meleagris gallopavo) [A37]</v>
      </c>
      <c r="D96" s="78" t="s">
        <v>1793</v>
      </c>
      <c r="E96" s="79" t="s">
        <v>1794</v>
      </c>
      <c r="F96" s="80" t="s">
        <v>1795</v>
      </c>
      <c r="G96" s="79" t="s">
        <v>1796</v>
      </c>
      <c r="H96" s="79" t="s">
        <v>1797</v>
      </c>
      <c r="I96" s="59" t="s">
        <v>375</v>
      </c>
      <c r="J96" s="79" t="s">
        <v>2358</v>
      </c>
      <c r="K96" s="79" t="s">
        <v>2359</v>
      </c>
      <c r="L96" s="79" t="s">
        <v>2360</v>
      </c>
      <c r="M96" s="79" t="s">
        <v>2361</v>
      </c>
      <c r="N96" s="79"/>
      <c r="O96" s="79" t="s">
        <v>2362</v>
      </c>
      <c r="P96" s="79" t="s">
        <v>2363</v>
      </c>
      <c r="Q96" s="79" t="s">
        <v>2364</v>
      </c>
      <c r="R96" s="79" t="s">
        <v>2365</v>
      </c>
      <c r="S96" s="79" t="s">
        <v>2366</v>
      </c>
      <c r="T96" s="79" t="s">
        <v>2367</v>
      </c>
      <c r="U96" s="79" t="s">
        <v>2368</v>
      </c>
      <c r="V96" s="80" t="s">
        <v>2369</v>
      </c>
      <c r="W96" s="79" t="s">
        <v>2370</v>
      </c>
      <c r="X96" s="79" t="s">
        <v>2371</v>
      </c>
      <c r="Y96" s="79" t="s">
        <v>2372</v>
      </c>
      <c r="Z96" s="79" t="s">
        <v>2362</v>
      </c>
      <c r="AA96" s="79" t="s">
        <v>2373</v>
      </c>
      <c r="AB96" s="81" t="s">
        <v>1795</v>
      </c>
      <c r="AC96" s="9" t="s">
        <v>376</v>
      </c>
    </row>
    <row r="97" spans="1:29" x14ac:dyDescent="0.25">
      <c r="A97" s="9" t="s">
        <v>221</v>
      </c>
      <c r="B97" s="52" t="str">
        <f t="shared" si="10"/>
        <v>Egyéb madarak</v>
      </c>
      <c r="C97" s="52" t="str">
        <f t="shared" si="11"/>
        <v>Egyéb madarak (other Aves) [A29]</v>
      </c>
      <c r="D97" s="78" t="s">
        <v>1798</v>
      </c>
      <c r="E97" s="79" t="s">
        <v>1799</v>
      </c>
      <c r="F97" s="80" t="s">
        <v>1800</v>
      </c>
      <c r="G97" s="79" t="s">
        <v>1801</v>
      </c>
      <c r="H97" s="79" t="s">
        <v>1802</v>
      </c>
      <c r="I97" s="59" t="s">
        <v>257</v>
      </c>
      <c r="J97" s="79" t="s">
        <v>2374</v>
      </c>
      <c r="K97" s="79" t="s">
        <v>2375</v>
      </c>
      <c r="L97" s="79" t="s">
        <v>2376</v>
      </c>
      <c r="M97" s="79" t="s">
        <v>2377</v>
      </c>
      <c r="N97" s="79"/>
      <c r="O97" s="79" t="s">
        <v>2378</v>
      </c>
      <c r="P97" s="79" t="s">
        <v>2379</v>
      </c>
      <c r="Q97" s="79" t="s">
        <v>2380</v>
      </c>
      <c r="R97" s="79" t="s">
        <v>2381</v>
      </c>
      <c r="S97" s="79" t="s">
        <v>2382</v>
      </c>
      <c r="T97" s="79" t="s">
        <v>2383</v>
      </c>
      <c r="U97" s="79" t="s">
        <v>2384</v>
      </c>
      <c r="V97" s="80" t="s">
        <v>2385</v>
      </c>
      <c r="W97" s="79" t="s">
        <v>2386</v>
      </c>
      <c r="X97" s="79" t="s">
        <v>2387</v>
      </c>
      <c r="Y97" s="79" t="s">
        <v>2388</v>
      </c>
      <c r="Z97" s="79" t="s">
        <v>2389</v>
      </c>
      <c r="AA97" s="79" t="s">
        <v>2390</v>
      </c>
      <c r="AB97" s="81" t="s">
        <v>2391</v>
      </c>
      <c r="AC97" s="9" t="s">
        <v>294</v>
      </c>
    </row>
    <row r="98" spans="1:29" x14ac:dyDescent="0.25">
      <c r="A98" s="9" t="s">
        <v>222</v>
      </c>
      <c r="B98" s="52" t="str">
        <f t="shared" si="10"/>
        <v>Hüllők</v>
      </c>
      <c r="C98" s="52" t="str">
        <f t="shared" si="11"/>
        <v>Hüllők (Reptilia) [A30]</v>
      </c>
      <c r="D98" s="78" t="s">
        <v>1803</v>
      </c>
      <c r="E98" s="79" t="s">
        <v>1804</v>
      </c>
      <c r="F98" s="80" t="s">
        <v>1805</v>
      </c>
      <c r="G98" s="79" t="s">
        <v>1806</v>
      </c>
      <c r="H98" s="79" t="s">
        <v>1807</v>
      </c>
      <c r="I98" s="59" t="s">
        <v>258</v>
      </c>
      <c r="J98" s="79" t="s">
        <v>258</v>
      </c>
      <c r="K98" s="79" t="s">
        <v>2392</v>
      </c>
      <c r="L98" s="79" t="s">
        <v>2393</v>
      </c>
      <c r="M98" s="79" t="s">
        <v>258</v>
      </c>
      <c r="N98" s="79"/>
      <c r="O98" s="79" t="s">
        <v>2394</v>
      </c>
      <c r="P98" s="79" t="s">
        <v>2395</v>
      </c>
      <c r="Q98" s="79" t="s">
        <v>2396</v>
      </c>
      <c r="R98" s="79" t="s">
        <v>2397</v>
      </c>
      <c r="S98" s="79" t="s">
        <v>2398</v>
      </c>
      <c r="T98" s="79" t="s">
        <v>2399</v>
      </c>
      <c r="U98" s="79" t="s">
        <v>2400</v>
      </c>
      <c r="V98" s="80" t="s">
        <v>2401</v>
      </c>
      <c r="W98" s="79" t="s">
        <v>2402</v>
      </c>
      <c r="X98" s="79" t="s">
        <v>2403</v>
      </c>
      <c r="Y98" s="79" t="s">
        <v>2404</v>
      </c>
      <c r="Z98" s="79" t="s">
        <v>2405</v>
      </c>
      <c r="AA98" s="79" t="s">
        <v>2406</v>
      </c>
      <c r="AB98" s="81" t="s">
        <v>2407</v>
      </c>
      <c r="AC98" s="9" t="s">
        <v>295</v>
      </c>
    </row>
    <row r="99" spans="1:29" x14ac:dyDescent="0.25">
      <c r="A99" s="9" t="s">
        <v>223</v>
      </c>
      <c r="B99" s="52" t="str">
        <f t="shared" si="10"/>
        <v>A Rana nembe tartozó béka</v>
      </c>
      <c r="C99" s="52" t="str">
        <f t="shared" si="11"/>
        <v>A Rana nembe tartozó béka (Rana temporaria and Rana pipiens) [A31]</v>
      </c>
      <c r="D99" s="78" t="s">
        <v>1808</v>
      </c>
      <c r="E99" s="79" t="s">
        <v>1809</v>
      </c>
      <c r="F99" s="80" t="s">
        <v>259</v>
      </c>
      <c r="G99" s="79" t="s">
        <v>1810</v>
      </c>
      <c r="H99" s="79" t="s">
        <v>1811</v>
      </c>
      <c r="I99" s="59" t="s">
        <v>259</v>
      </c>
      <c r="J99" s="79" t="s">
        <v>2408</v>
      </c>
      <c r="K99" s="79" t="s">
        <v>2409</v>
      </c>
      <c r="L99" s="79" t="s">
        <v>2410</v>
      </c>
      <c r="M99" s="79" t="s">
        <v>2411</v>
      </c>
      <c r="N99" s="79"/>
      <c r="O99" s="79" t="s">
        <v>2412</v>
      </c>
      <c r="P99" s="79" t="s">
        <v>2413</v>
      </c>
      <c r="Q99" s="79" t="s">
        <v>2414</v>
      </c>
      <c r="R99" s="79" t="s">
        <v>2415</v>
      </c>
      <c r="S99" s="79" t="s">
        <v>2416</v>
      </c>
      <c r="T99" s="79" t="s">
        <v>2417</v>
      </c>
      <c r="U99" s="79" t="s">
        <v>2418</v>
      </c>
      <c r="V99" s="80" t="s">
        <v>2419</v>
      </c>
      <c r="W99" s="79" t="s">
        <v>2420</v>
      </c>
      <c r="X99" s="79" t="s">
        <v>259</v>
      </c>
      <c r="Y99" s="79" t="s">
        <v>2421</v>
      </c>
      <c r="Z99" s="79" t="s">
        <v>2422</v>
      </c>
      <c r="AA99" s="79" t="s">
        <v>2423</v>
      </c>
      <c r="AB99" s="81" t="s">
        <v>2424</v>
      </c>
      <c r="AC99" s="9" t="s">
        <v>296</v>
      </c>
    </row>
    <row r="100" spans="1:29" x14ac:dyDescent="0.25">
      <c r="A100" s="9" t="s">
        <v>224</v>
      </c>
      <c r="B100" s="52" t="str">
        <f t="shared" si="10"/>
        <v>A Xenopus nembe tartozó béka</v>
      </c>
      <c r="C100" s="52" t="str">
        <f t="shared" si="11"/>
        <v>A Xenopus nembe tartozó béka (Xenopus laevis and Xenopus tropicalis) [A32]</v>
      </c>
      <c r="D100" s="78" t="s">
        <v>1812</v>
      </c>
      <c r="E100" s="79" t="s">
        <v>1813</v>
      </c>
      <c r="F100" s="80" t="s">
        <v>260</v>
      </c>
      <c r="G100" s="79" t="s">
        <v>1814</v>
      </c>
      <c r="H100" s="79" t="s">
        <v>1815</v>
      </c>
      <c r="I100" s="59" t="s">
        <v>260</v>
      </c>
      <c r="J100" s="79" t="s">
        <v>2425</v>
      </c>
      <c r="K100" s="79" t="s">
        <v>2426</v>
      </c>
      <c r="L100" s="79" t="s">
        <v>2427</v>
      </c>
      <c r="M100" s="79" t="s">
        <v>2428</v>
      </c>
      <c r="N100" s="79"/>
      <c r="O100" s="79" t="s">
        <v>2429</v>
      </c>
      <c r="P100" s="79" t="s">
        <v>2430</v>
      </c>
      <c r="Q100" s="79" t="s">
        <v>2431</v>
      </c>
      <c r="R100" s="79" t="s">
        <v>2432</v>
      </c>
      <c r="S100" s="79" t="s">
        <v>2433</v>
      </c>
      <c r="T100" s="79" t="s">
        <v>2434</v>
      </c>
      <c r="U100" s="79" t="s">
        <v>2435</v>
      </c>
      <c r="V100" s="80" t="s">
        <v>2436</v>
      </c>
      <c r="W100" s="79" t="s">
        <v>2437</v>
      </c>
      <c r="X100" s="79" t="s">
        <v>260</v>
      </c>
      <c r="Y100" s="79" t="s">
        <v>2438</v>
      </c>
      <c r="Z100" s="79" t="s">
        <v>2439</v>
      </c>
      <c r="AA100" s="79" t="s">
        <v>2440</v>
      </c>
      <c r="AB100" s="81" t="s">
        <v>2441</v>
      </c>
      <c r="AC100" s="9" t="s">
        <v>297</v>
      </c>
    </row>
    <row r="101" spans="1:29" x14ac:dyDescent="0.25">
      <c r="A101" s="9" t="s">
        <v>225</v>
      </c>
      <c r="B101" s="52" t="str">
        <f t="shared" si="10"/>
        <v>Egyéb kétéltűek</v>
      </c>
      <c r="C101" s="52" t="str">
        <f t="shared" si="11"/>
        <v>Egyéb kétéltűek (other Amphibia) [A33]</v>
      </c>
      <c r="D101" s="78" t="s">
        <v>1816</v>
      </c>
      <c r="E101" s="79" t="s">
        <v>1817</v>
      </c>
      <c r="F101" s="80" t="s">
        <v>1818</v>
      </c>
      <c r="G101" s="79" t="s">
        <v>1819</v>
      </c>
      <c r="H101" s="79" t="s">
        <v>1820</v>
      </c>
      <c r="I101" s="59" t="s">
        <v>261</v>
      </c>
      <c r="J101" s="79" t="s">
        <v>2442</v>
      </c>
      <c r="K101" s="79" t="s">
        <v>2443</v>
      </c>
      <c r="L101" s="79" t="s">
        <v>2444</v>
      </c>
      <c r="M101" s="79" t="s">
        <v>2445</v>
      </c>
      <c r="N101" s="79"/>
      <c r="O101" s="79" t="s">
        <v>2446</v>
      </c>
      <c r="P101" s="79" t="s">
        <v>2447</v>
      </c>
      <c r="Q101" s="79" t="s">
        <v>2448</v>
      </c>
      <c r="R101" s="79" t="s">
        <v>2449</v>
      </c>
      <c r="S101" s="79" t="s">
        <v>2450</v>
      </c>
      <c r="T101" s="79" t="s">
        <v>2451</v>
      </c>
      <c r="U101" s="79" t="s">
        <v>2452</v>
      </c>
      <c r="V101" s="80" t="s">
        <v>2453</v>
      </c>
      <c r="W101" s="79" t="s">
        <v>2454</v>
      </c>
      <c r="X101" s="79" t="s">
        <v>2455</v>
      </c>
      <c r="Y101" s="79" t="s">
        <v>2456</v>
      </c>
      <c r="Z101" s="79" t="s">
        <v>2457</v>
      </c>
      <c r="AA101" s="79" t="s">
        <v>2458</v>
      </c>
      <c r="AB101" s="81" t="s">
        <v>2459</v>
      </c>
      <c r="AC101" s="9" t="s">
        <v>298</v>
      </c>
    </row>
    <row r="102" spans="1:29" x14ac:dyDescent="0.25">
      <c r="A102" s="9" t="s">
        <v>226</v>
      </c>
      <c r="B102" s="52" t="str">
        <f t="shared" si="10"/>
        <v>Zebrahal</v>
      </c>
      <c r="C102" s="52" t="str">
        <f t="shared" si="11"/>
        <v>Zebrahal (Danio rerio) [A34]</v>
      </c>
      <c r="D102" s="78" t="s">
        <v>1821</v>
      </c>
      <c r="E102" s="79" t="s">
        <v>1822</v>
      </c>
      <c r="F102" s="80" t="s">
        <v>1823</v>
      </c>
      <c r="G102" s="79" t="s">
        <v>1824</v>
      </c>
      <c r="H102" s="79" t="s">
        <v>1825</v>
      </c>
      <c r="I102" s="59" t="s">
        <v>262</v>
      </c>
      <c r="J102" s="79" t="s">
        <v>2460</v>
      </c>
      <c r="K102" s="79" t="s">
        <v>2461</v>
      </c>
      <c r="L102" s="79" t="s">
        <v>2462</v>
      </c>
      <c r="M102" s="79" t="s">
        <v>2463</v>
      </c>
      <c r="N102" s="79"/>
      <c r="O102" s="79" t="s">
        <v>2464</v>
      </c>
      <c r="P102" s="79" t="s">
        <v>2465</v>
      </c>
      <c r="Q102" s="79" t="s">
        <v>2466</v>
      </c>
      <c r="R102" s="79" t="s">
        <v>2467</v>
      </c>
      <c r="S102" s="79" t="s">
        <v>2468</v>
      </c>
      <c r="T102" s="79" t="s">
        <v>2469</v>
      </c>
      <c r="U102" s="79" t="s">
        <v>2470</v>
      </c>
      <c r="V102" s="80" t="s">
        <v>2471</v>
      </c>
      <c r="W102" s="79" t="s">
        <v>2472</v>
      </c>
      <c r="X102" s="79" t="s">
        <v>2473</v>
      </c>
      <c r="Y102" s="79" t="s">
        <v>2474</v>
      </c>
      <c r="Z102" s="79" t="s">
        <v>2475</v>
      </c>
      <c r="AA102" s="79" t="s">
        <v>2476</v>
      </c>
      <c r="AB102" s="81" t="s">
        <v>1823</v>
      </c>
      <c r="AC102" s="9" t="s">
        <v>299</v>
      </c>
    </row>
    <row r="103" spans="1:29" x14ac:dyDescent="0.25">
      <c r="A103" s="55" t="s">
        <v>377</v>
      </c>
      <c r="B103" s="52" t="str">
        <f t="shared" si="10"/>
        <v>Farkassügér</v>
      </c>
      <c r="C103" s="52" t="str">
        <f t="shared" si="11"/>
        <v>Farkassügér (spp. from families e.g. Serranidae, Moronidae) [A38]</v>
      </c>
      <c r="D103" s="78" t="s">
        <v>1826</v>
      </c>
      <c r="E103" s="79" t="s">
        <v>1827</v>
      </c>
      <c r="F103" s="80" t="s">
        <v>1828</v>
      </c>
      <c r="G103" s="79" t="s">
        <v>1829</v>
      </c>
      <c r="H103" s="79" t="s">
        <v>1830</v>
      </c>
      <c r="I103" s="59" t="s">
        <v>380</v>
      </c>
      <c r="J103" s="79" t="s">
        <v>2477</v>
      </c>
      <c r="K103" s="79" t="s">
        <v>2478</v>
      </c>
      <c r="L103" s="79" t="s">
        <v>2479</v>
      </c>
      <c r="M103" s="79" t="s">
        <v>2480</v>
      </c>
      <c r="N103" s="79"/>
      <c r="O103" s="79" t="s">
        <v>2481</v>
      </c>
      <c r="P103" s="79" t="s">
        <v>2482</v>
      </c>
      <c r="Q103" s="79" t="s">
        <v>2483</v>
      </c>
      <c r="R103" s="79" t="s">
        <v>2484</v>
      </c>
      <c r="S103" s="79" t="s">
        <v>2485</v>
      </c>
      <c r="T103" s="79" t="s">
        <v>2486</v>
      </c>
      <c r="U103" s="79" t="s">
        <v>2487</v>
      </c>
      <c r="V103" s="80" t="s">
        <v>2488</v>
      </c>
      <c r="W103" s="79" t="s">
        <v>2489</v>
      </c>
      <c r="X103" s="79" t="s">
        <v>2490</v>
      </c>
      <c r="Y103" s="79" t="s">
        <v>2491</v>
      </c>
      <c r="Z103" s="79" t="s">
        <v>2492</v>
      </c>
      <c r="AA103" s="79" t="s">
        <v>2493</v>
      </c>
      <c r="AB103" s="81" t="s">
        <v>2494</v>
      </c>
      <c r="AC103" s="9" t="s">
        <v>381</v>
      </c>
    </row>
    <row r="104" spans="1:29" x14ac:dyDescent="0.25">
      <c r="A104" s="55" t="s">
        <v>378</v>
      </c>
      <c r="B104" s="52" t="str">
        <f t="shared" si="10"/>
        <v>Lazac, pisztráng, szajbling- és pérfajok</v>
      </c>
      <c r="C104" s="52" t="str">
        <f t="shared" si="11"/>
        <v>Lazac, pisztráng, szajbling- és pérfajok (Salmonidae) [A39]</v>
      </c>
      <c r="D104" s="78" t="s">
        <v>1831</v>
      </c>
      <c r="E104" s="79" t="s">
        <v>1832</v>
      </c>
      <c r="F104" s="80" t="s">
        <v>1833</v>
      </c>
      <c r="G104" s="79" t="s">
        <v>1834</v>
      </c>
      <c r="H104" s="79" t="s">
        <v>1835</v>
      </c>
      <c r="I104" s="59" t="s">
        <v>382</v>
      </c>
      <c r="J104" s="79" t="s">
        <v>2495</v>
      </c>
      <c r="K104" s="79" t="s">
        <v>2496</v>
      </c>
      <c r="L104" s="79" t="s">
        <v>2497</v>
      </c>
      <c r="M104" s="79" t="s">
        <v>2498</v>
      </c>
      <c r="N104" s="79"/>
      <c r="O104" s="79" t="s">
        <v>2499</v>
      </c>
      <c r="P104" s="79" t="s">
        <v>2500</v>
      </c>
      <c r="Q104" s="79" t="s">
        <v>2501</v>
      </c>
      <c r="R104" s="79" t="s">
        <v>2502</v>
      </c>
      <c r="S104" s="79" t="s">
        <v>2503</v>
      </c>
      <c r="T104" s="79" t="s">
        <v>2504</v>
      </c>
      <c r="U104" s="79" t="s">
        <v>2505</v>
      </c>
      <c r="V104" s="80" t="s">
        <v>2506</v>
      </c>
      <c r="W104" s="79" t="s">
        <v>2507</v>
      </c>
      <c r="X104" s="79" t="s">
        <v>2508</v>
      </c>
      <c r="Y104" s="79" t="s">
        <v>2509</v>
      </c>
      <c r="Z104" s="79" t="s">
        <v>2510</v>
      </c>
      <c r="AA104" s="79" t="s">
        <v>2511</v>
      </c>
      <c r="AB104" s="81" t="s">
        <v>2512</v>
      </c>
      <c r="AC104" s="9" t="s">
        <v>383</v>
      </c>
    </row>
    <row r="105" spans="1:29" x14ac:dyDescent="0.25">
      <c r="A105" s="55" t="s">
        <v>379</v>
      </c>
      <c r="B105" s="52" t="str">
        <f t="shared" si="10"/>
        <v>Guppi, kardfarkú hal, molli és platti</v>
      </c>
      <c r="C105" s="52" t="str">
        <f t="shared" si="11"/>
        <v>Guppi, kardfarkú hal, molli és platti (Poeciliidae) [A40]</v>
      </c>
      <c r="D105" s="78" t="s">
        <v>1836</v>
      </c>
      <c r="E105" s="79" t="s">
        <v>1837</v>
      </c>
      <c r="F105" s="80" t="s">
        <v>1838</v>
      </c>
      <c r="G105" s="79" t="s">
        <v>1839</v>
      </c>
      <c r="H105" s="79" t="s">
        <v>1840</v>
      </c>
      <c r="I105" s="59" t="s">
        <v>384</v>
      </c>
      <c r="J105" s="79" t="s">
        <v>2513</v>
      </c>
      <c r="K105" s="79" t="s">
        <v>2514</v>
      </c>
      <c r="L105" s="79" t="s">
        <v>2515</v>
      </c>
      <c r="M105" s="79" t="s">
        <v>2516</v>
      </c>
      <c r="N105" s="79"/>
      <c r="O105" s="79" t="s">
        <v>2517</v>
      </c>
      <c r="P105" s="79" t="s">
        <v>2518</v>
      </c>
      <c r="Q105" s="79" t="s">
        <v>2519</v>
      </c>
      <c r="R105" s="79" t="s">
        <v>2520</v>
      </c>
      <c r="S105" s="79" t="s">
        <v>2521</v>
      </c>
      <c r="T105" s="79" t="s">
        <v>2522</v>
      </c>
      <c r="U105" s="79" t="s">
        <v>2523</v>
      </c>
      <c r="V105" s="80" t="s">
        <v>2524</v>
      </c>
      <c r="W105" s="79" t="s">
        <v>2525</v>
      </c>
      <c r="X105" s="79" t="s">
        <v>2526</v>
      </c>
      <c r="Y105" s="79" t="s">
        <v>2527</v>
      </c>
      <c r="Z105" s="79" t="s">
        <v>2528</v>
      </c>
      <c r="AA105" s="79" t="s">
        <v>2529</v>
      </c>
      <c r="AB105" s="81" t="s">
        <v>2530</v>
      </c>
      <c r="AC105" s="9" t="s">
        <v>385</v>
      </c>
    </row>
    <row r="106" spans="1:29" x14ac:dyDescent="0.25">
      <c r="A106" s="9" t="s">
        <v>227</v>
      </c>
      <c r="B106" s="52" t="str">
        <f t="shared" si="10"/>
        <v>Egyéb halak</v>
      </c>
      <c r="C106" s="52" t="str">
        <f t="shared" si="11"/>
        <v>Egyéb halak (other Pisces) [A35]</v>
      </c>
      <c r="D106" s="78" t="s">
        <v>1841</v>
      </c>
      <c r="E106" s="79" t="s">
        <v>1842</v>
      </c>
      <c r="F106" s="80" t="s">
        <v>1843</v>
      </c>
      <c r="G106" s="79" t="s">
        <v>1844</v>
      </c>
      <c r="H106" s="79" t="s">
        <v>1845</v>
      </c>
      <c r="I106" s="59" t="s">
        <v>263</v>
      </c>
      <c r="J106" s="79" t="s">
        <v>2531</v>
      </c>
      <c r="K106" s="79" t="s">
        <v>2532</v>
      </c>
      <c r="L106" s="79" t="s">
        <v>2533</v>
      </c>
      <c r="M106" s="79" t="s">
        <v>2534</v>
      </c>
      <c r="N106" s="79"/>
      <c r="O106" s="79" t="s">
        <v>2535</v>
      </c>
      <c r="P106" s="79" t="s">
        <v>2536</v>
      </c>
      <c r="Q106" s="79" t="s">
        <v>2537</v>
      </c>
      <c r="R106" s="79" t="s">
        <v>2538</v>
      </c>
      <c r="S106" s="79" t="s">
        <v>2539</v>
      </c>
      <c r="T106" s="79" t="s">
        <v>2540</v>
      </c>
      <c r="U106" s="79" t="s">
        <v>2541</v>
      </c>
      <c r="V106" s="80" t="s">
        <v>2542</v>
      </c>
      <c r="W106" s="79" t="s">
        <v>2543</v>
      </c>
      <c r="X106" s="79" t="s">
        <v>2544</v>
      </c>
      <c r="Y106" s="79" t="s">
        <v>2545</v>
      </c>
      <c r="Z106" s="79" t="s">
        <v>2535</v>
      </c>
      <c r="AA106" s="79" t="s">
        <v>2546</v>
      </c>
      <c r="AB106" s="81" t="s">
        <v>2547</v>
      </c>
      <c r="AC106" s="9" t="s">
        <v>300</v>
      </c>
    </row>
    <row r="107" spans="1:29" x14ac:dyDescent="0.25">
      <c r="A107" s="9" t="s">
        <v>228</v>
      </c>
      <c r="B107" s="52" t="str">
        <f t="shared" si="10"/>
        <v xml:space="preserve">Lábasfejűek </v>
      </c>
      <c r="C107" s="52" t="str">
        <f t="shared" si="11"/>
        <v>Lábasfejűek  (Cephalopoda) [A36]</v>
      </c>
      <c r="D107" s="78" t="s">
        <v>1846</v>
      </c>
      <c r="E107" s="79" t="s">
        <v>1847</v>
      </c>
      <c r="F107" s="80" t="s">
        <v>1848</v>
      </c>
      <c r="G107" s="79" t="s">
        <v>1849</v>
      </c>
      <c r="H107" s="79" t="s">
        <v>1850</v>
      </c>
      <c r="I107" s="59" t="s">
        <v>264</v>
      </c>
      <c r="J107" s="79" t="s">
        <v>2548</v>
      </c>
      <c r="K107" s="79" t="s">
        <v>2549</v>
      </c>
      <c r="L107" s="79" t="s">
        <v>2550</v>
      </c>
      <c r="M107" s="79" t="s">
        <v>2551</v>
      </c>
      <c r="N107" s="79"/>
      <c r="O107" s="79" t="s">
        <v>2552</v>
      </c>
      <c r="P107" s="79" t="s">
        <v>2553</v>
      </c>
      <c r="Q107" s="79" t="s">
        <v>2554</v>
      </c>
      <c r="R107" s="79" t="s">
        <v>2555</v>
      </c>
      <c r="S107" s="79" t="s">
        <v>2556</v>
      </c>
      <c r="T107" s="79" t="s">
        <v>2557</v>
      </c>
      <c r="U107" s="79" t="s">
        <v>2558</v>
      </c>
      <c r="V107" s="80" t="s">
        <v>2559</v>
      </c>
      <c r="W107" s="79" t="s">
        <v>2560</v>
      </c>
      <c r="X107" s="79" t="s">
        <v>2561</v>
      </c>
      <c r="Y107" s="79" t="s">
        <v>2562</v>
      </c>
      <c r="Z107" s="79" t="s">
        <v>2563</v>
      </c>
      <c r="AA107" s="79" t="s">
        <v>2564</v>
      </c>
      <c r="AB107" s="81" t="s">
        <v>2565</v>
      </c>
      <c r="AC107" s="9" t="s">
        <v>301</v>
      </c>
    </row>
    <row r="108" spans="1:29" ht="15.75" thickBot="1" x14ac:dyDescent="0.3">
      <c r="A108" s="55" t="s">
        <v>229</v>
      </c>
      <c r="B108" s="52" t="str">
        <f t="shared" si="10"/>
        <v>nem meghatározott emlős</v>
      </c>
      <c r="C108" s="52" t="str">
        <f>CONCATENATE(B108," [",A108,"]")</f>
        <v>nem meghatározott emlős [A99]</v>
      </c>
      <c r="D108" s="82" t="s">
        <v>1851</v>
      </c>
      <c r="E108" s="83" t="s">
        <v>1852</v>
      </c>
      <c r="F108" s="84" t="s">
        <v>1853</v>
      </c>
      <c r="G108" s="83" t="s">
        <v>1854</v>
      </c>
      <c r="H108" s="83" t="s">
        <v>1855</v>
      </c>
      <c r="I108" s="60" t="s">
        <v>265</v>
      </c>
      <c r="J108" s="83" t="s">
        <v>2566</v>
      </c>
      <c r="K108" s="83" t="s">
        <v>2567</v>
      </c>
      <c r="L108" s="83" t="s">
        <v>2568</v>
      </c>
      <c r="M108" s="83" t="s">
        <v>2569</v>
      </c>
      <c r="N108" s="83"/>
      <c r="O108" s="83" t="s">
        <v>2570</v>
      </c>
      <c r="P108" s="83" t="s">
        <v>2571</v>
      </c>
      <c r="Q108" s="83" t="s">
        <v>2572</v>
      </c>
      <c r="R108" s="83" t="s">
        <v>2573</v>
      </c>
      <c r="S108" s="83" t="s">
        <v>2574</v>
      </c>
      <c r="T108" s="83" t="s">
        <v>2575</v>
      </c>
      <c r="U108" s="83" t="s">
        <v>2576</v>
      </c>
      <c r="V108" s="84" t="s">
        <v>2577</v>
      </c>
      <c r="W108" s="83" t="s">
        <v>2578</v>
      </c>
      <c r="X108" s="83" t="s">
        <v>2579</v>
      </c>
      <c r="Y108" s="83" t="s">
        <v>2580</v>
      </c>
      <c r="Z108" s="83" t="s">
        <v>2581</v>
      </c>
      <c r="AA108" s="83" t="s">
        <v>2582</v>
      </c>
      <c r="AB108" s="85" t="s">
        <v>2583</v>
      </c>
    </row>
    <row r="109" spans="1:29" ht="15.75" thickBot="1" x14ac:dyDescent="0.3"/>
    <row r="110" spans="1:29" x14ac:dyDescent="0.25">
      <c r="A110" s="53" t="s">
        <v>67</v>
      </c>
      <c r="B110" s="53" t="s">
        <v>68</v>
      </c>
      <c r="D110" s="44" t="str">
        <f t="shared" ref="D110:AB110" si="12">languages</f>
        <v>bg</v>
      </c>
      <c r="E110" s="45" t="str">
        <f t="shared" si="12"/>
        <v>cs</v>
      </c>
      <c r="F110" s="45" t="str">
        <f t="shared" si="12"/>
        <v>da</v>
      </c>
      <c r="G110" s="45" t="str">
        <f t="shared" si="12"/>
        <v>de</v>
      </c>
      <c r="H110" s="45" t="str">
        <f t="shared" si="12"/>
        <v>el</v>
      </c>
      <c r="I110" s="45" t="str">
        <f t="shared" si="12"/>
        <v>en</v>
      </c>
      <c r="J110" s="45" t="str">
        <f t="shared" si="12"/>
        <v>es</v>
      </c>
      <c r="K110" s="45" t="str">
        <f t="shared" si="12"/>
        <v>et</v>
      </c>
      <c r="L110" s="45" t="str">
        <f t="shared" si="12"/>
        <v>fi</v>
      </c>
      <c r="M110" s="45" t="str">
        <f t="shared" si="12"/>
        <v>fr</v>
      </c>
      <c r="N110" s="45" t="str">
        <f t="shared" si="12"/>
        <v>ga</v>
      </c>
      <c r="O110" s="45" t="str">
        <f t="shared" si="12"/>
        <v>hr</v>
      </c>
      <c r="P110" s="45" t="str">
        <f t="shared" si="12"/>
        <v>hu</v>
      </c>
      <c r="Q110" s="45" t="str">
        <f t="shared" si="12"/>
        <v>it</v>
      </c>
      <c r="R110" s="45" t="str">
        <f t="shared" si="12"/>
        <v>lt</v>
      </c>
      <c r="S110" s="45" t="str">
        <f t="shared" si="12"/>
        <v>lv</v>
      </c>
      <c r="T110" s="45" t="str">
        <f t="shared" si="12"/>
        <v>mt</v>
      </c>
      <c r="U110" s="45" t="str">
        <f t="shared" si="12"/>
        <v>nl</v>
      </c>
      <c r="V110" s="45" t="str">
        <f t="shared" si="12"/>
        <v>pl</v>
      </c>
      <c r="W110" s="45" t="str">
        <f t="shared" si="12"/>
        <v>pt</v>
      </c>
      <c r="X110" s="45" t="str">
        <f t="shared" si="12"/>
        <v>ro</v>
      </c>
      <c r="Y110" s="45" t="str">
        <f t="shared" si="12"/>
        <v>sk</v>
      </c>
      <c r="Z110" s="45" t="str">
        <f t="shared" si="12"/>
        <v>sl</v>
      </c>
      <c r="AA110" s="45" t="str">
        <f t="shared" si="12"/>
        <v>sv</v>
      </c>
      <c r="AB110" s="46" t="str">
        <f t="shared" si="12"/>
        <v>no</v>
      </c>
    </row>
    <row r="111" spans="1:29" x14ac:dyDescent="0.25">
      <c r="A111" s="9" t="s">
        <v>64</v>
      </c>
      <c r="B111" s="9" t="str">
        <f t="shared" ref="B111:B141" si="13">IF(TRIM(HLOOKUP(language_or_default,textTranslations,MATCH(A111,text,0),FALSE))="",HLOOKUP("en",textTranslations,MATCH(A111,text,0),FALSE),HLOOKUP(language_or_default,textTranslations,MATCH(A111,text,0),FALSE))</f>
        <v>Ország</v>
      </c>
      <c r="D111" s="78" t="s">
        <v>2584</v>
      </c>
      <c r="E111" s="79" t="s">
        <v>2585</v>
      </c>
      <c r="F111" s="80" t="s">
        <v>2586</v>
      </c>
      <c r="G111" s="80" t="s">
        <v>2586</v>
      </c>
      <c r="H111" s="79" t="s">
        <v>2587</v>
      </c>
      <c r="I111" s="48" t="s">
        <v>65</v>
      </c>
      <c r="J111" s="79" t="s">
        <v>3100</v>
      </c>
      <c r="K111" s="79" t="s">
        <v>3101</v>
      </c>
      <c r="L111" s="79" t="s">
        <v>3102</v>
      </c>
      <c r="M111" s="79" t="s">
        <v>3103</v>
      </c>
      <c r="N111" s="79"/>
      <c r="O111" s="79" t="s">
        <v>3104</v>
      </c>
      <c r="P111" s="79" t="s">
        <v>3105</v>
      </c>
      <c r="Q111" s="79" t="s">
        <v>3106</v>
      </c>
      <c r="R111" s="79" t="s">
        <v>3107</v>
      </c>
      <c r="S111" s="79" t="s">
        <v>3108</v>
      </c>
      <c r="T111" s="79" t="s">
        <v>3109</v>
      </c>
      <c r="U111" s="79" t="s">
        <v>2586</v>
      </c>
      <c r="V111" s="80" t="s">
        <v>3110</v>
      </c>
      <c r="W111" s="79" t="s">
        <v>3100</v>
      </c>
      <c r="X111" s="79" t="s">
        <v>3111</v>
      </c>
      <c r="Y111" s="79" t="s">
        <v>3112</v>
      </c>
      <c r="Z111" s="79" t="s">
        <v>3104</v>
      </c>
      <c r="AA111" s="79" t="s">
        <v>3113</v>
      </c>
      <c r="AB111" s="81" t="s">
        <v>2586</v>
      </c>
    </row>
    <row r="112" spans="1:29" x14ac:dyDescent="0.25">
      <c r="A112" s="9" t="s">
        <v>66</v>
      </c>
      <c r="B112" s="9" t="str">
        <f t="shared" si="13"/>
        <v>Nyelv</v>
      </c>
      <c r="D112" s="78" t="s">
        <v>2588</v>
      </c>
      <c r="E112" s="79" t="s">
        <v>2589</v>
      </c>
      <c r="F112" s="80" t="s">
        <v>2590</v>
      </c>
      <c r="G112" s="80" t="s">
        <v>2591</v>
      </c>
      <c r="H112" s="79" t="s">
        <v>2592</v>
      </c>
      <c r="I112" s="61" t="s">
        <v>69</v>
      </c>
      <c r="J112" s="79" t="s">
        <v>3114</v>
      </c>
      <c r="K112" s="79" t="s">
        <v>3115</v>
      </c>
      <c r="L112" s="79" t="s">
        <v>3116</v>
      </c>
      <c r="M112" s="79" t="s">
        <v>3117</v>
      </c>
      <c r="N112" s="79"/>
      <c r="O112" s="79" t="s">
        <v>3118</v>
      </c>
      <c r="P112" s="79" t="s">
        <v>3119</v>
      </c>
      <c r="Q112" s="79" t="s">
        <v>3120</v>
      </c>
      <c r="R112" s="79" t="s">
        <v>3121</v>
      </c>
      <c r="S112" s="79" t="s">
        <v>3122</v>
      </c>
      <c r="T112" s="79" t="s">
        <v>3123</v>
      </c>
      <c r="U112" s="79" t="s">
        <v>3124</v>
      </c>
      <c r="V112" s="80" t="s">
        <v>3125</v>
      </c>
      <c r="W112" s="79" t="s">
        <v>3126</v>
      </c>
      <c r="X112" s="79" t="s">
        <v>3127</v>
      </c>
      <c r="Y112" s="79" t="s">
        <v>2589</v>
      </c>
      <c r="Z112" s="79" t="s">
        <v>3118</v>
      </c>
      <c r="AA112" s="79" t="s">
        <v>3128</v>
      </c>
      <c r="AB112" s="81" t="s">
        <v>3129</v>
      </c>
    </row>
    <row r="113" spans="1:28" x14ac:dyDescent="0.25">
      <c r="A113" s="9" t="s">
        <v>512</v>
      </c>
      <c r="B113" s="9" t="str">
        <f t="shared" si="13"/>
        <v>Uniós célú benyújtás</v>
      </c>
      <c r="D113" s="78" t="s">
        <v>2593</v>
      </c>
      <c r="E113" s="79" t="s">
        <v>2594</v>
      </c>
      <c r="F113" s="80" t="s">
        <v>2595</v>
      </c>
      <c r="G113" s="80" t="s">
        <v>2596</v>
      </c>
      <c r="H113" s="79" t="s">
        <v>2597</v>
      </c>
      <c r="I113" s="61" t="s">
        <v>510</v>
      </c>
      <c r="J113" s="79" t="s">
        <v>3130</v>
      </c>
      <c r="K113" s="79" t="s">
        <v>3131</v>
      </c>
      <c r="L113" s="79" t="s">
        <v>3132</v>
      </c>
      <c r="M113" s="79" t="s">
        <v>3133</v>
      </c>
      <c r="N113" s="79"/>
      <c r="O113" s="79" t="s">
        <v>3134</v>
      </c>
      <c r="P113" s="79" t="s">
        <v>3135</v>
      </c>
      <c r="Q113" s="79" t="s">
        <v>3136</v>
      </c>
      <c r="R113" s="79" t="s">
        <v>3137</v>
      </c>
      <c r="S113" s="79" t="s">
        <v>3138</v>
      </c>
      <c r="T113" s="79" t="s">
        <v>3139</v>
      </c>
      <c r="U113" s="79" t="s">
        <v>3140</v>
      </c>
      <c r="V113" s="80" t="s">
        <v>3141</v>
      </c>
      <c r="W113" s="79" t="s">
        <v>3142</v>
      </c>
      <c r="X113" s="79" t="s">
        <v>3143</v>
      </c>
      <c r="Y113" s="79" t="s">
        <v>3144</v>
      </c>
      <c r="Z113" s="79" t="s">
        <v>3145</v>
      </c>
      <c r="AA113" s="79" t="s">
        <v>3146</v>
      </c>
      <c r="AB113" s="81" t="s">
        <v>3147</v>
      </c>
    </row>
    <row r="114" spans="1:28" x14ac:dyDescent="0.25">
      <c r="A114" s="13" t="s">
        <v>73</v>
      </c>
      <c r="B114" s="9" t="str">
        <f t="shared" si="13"/>
        <v>A projekt címe</v>
      </c>
      <c r="D114" s="78" t="s">
        <v>2598</v>
      </c>
      <c r="E114" s="79" t="s">
        <v>2599</v>
      </c>
      <c r="F114" s="80" t="s">
        <v>2600</v>
      </c>
      <c r="G114" s="80" t="s">
        <v>2601</v>
      </c>
      <c r="H114" s="79" t="s">
        <v>2602</v>
      </c>
      <c r="I114" s="61" t="s">
        <v>70</v>
      </c>
      <c r="J114" s="79" t="s">
        <v>3148</v>
      </c>
      <c r="K114" s="79" t="s">
        <v>3149</v>
      </c>
      <c r="L114" s="79" t="s">
        <v>3150</v>
      </c>
      <c r="M114" s="79" t="s">
        <v>3151</v>
      </c>
      <c r="N114" s="79"/>
      <c r="O114" s="79" t="s">
        <v>3152</v>
      </c>
      <c r="P114" s="79" t="s">
        <v>3153</v>
      </c>
      <c r="Q114" s="79" t="s">
        <v>3154</v>
      </c>
      <c r="R114" s="79" t="s">
        <v>3155</v>
      </c>
      <c r="S114" s="79" t="s">
        <v>3156</v>
      </c>
      <c r="T114" s="79" t="s">
        <v>3157</v>
      </c>
      <c r="U114" s="79" t="s">
        <v>3158</v>
      </c>
      <c r="V114" s="80" t="s">
        <v>3159</v>
      </c>
      <c r="W114" s="79" t="s">
        <v>3160</v>
      </c>
      <c r="X114" s="79" t="s">
        <v>3161</v>
      </c>
      <c r="Y114" s="79" t="s">
        <v>3162</v>
      </c>
      <c r="Z114" s="79" t="s">
        <v>3152</v>
      </c>
      <c r="AA114" s="79" t="s">
        <v>3163</v>
      </c>
      <c r="AB114" s="81" t="s">
        <v>3164</v>
      </c>
    </row>
    <row r="115" spans="1:28" x14ac:dyDescent="0.25">
      <c r="A115" s="13" t="s">
        <v>74</v>
      </c>
      <c r="B115" s="9" t="str">
        <f t="shared" si="13"/>
        <v>A projekt időtartama</v>
      </c>
      <c r="D115" s="78" t="s">
        <v>2603</v>
      </c>
      <c r="E115" s="79" t="s">
        <v>2604</v>
      </c>
      <c r="F115" s="80" t="s">
        <v>2605</v>
      </c>
      <c r="G115" s="80" t="s">
        <v>2606</v>
      </c>
      <c r="H115" s="79" t="s">
        <v>2607</v>
      </c>
      <c r="I115" s="61" t="s">
        <v>71</v>
      </c>
      <c r="J115" s="79" t="s">
        <v>3165</v>
      </c>
      <c r="K115" s="79" t="s">
        <v>3166</v>
      </c>
      <c r="L115" s="79" t="s">
        <v>3167</v>
      </c>
      <c r="M115" s="79" t="s">
        <v>3168</v>
      </c>
      <c r="N115" s="79"/>
      <c r="O115" s="79" t="s">
        <v>3169</v>
      </c>
      <c r="P115" s="79" t="s">
        <v>3170</v>
      </c>
      <c r="Q115" s="79" t="s">
        <v>3171</v>
      </c>
      <c r="R115" s="79" t="s">
        <v>3172</v>
      </c>
      <c r="S115" s="79" t="s">
        <v>3173</v>
      </c>
      <c r="T115" s="79" t="s">
        <v>3174</v>
      </c>
      <c r="U115" s="79" t="s">
        <v>3175</v>
      </c>
      <c r="V115" s="80" t="s">
        <v>3176</v>
      </c>
      <c r="W115" s="79" t="s">
        <v>3177</v>
      </c>
      <c r="X115" s="79" t="s">
        <v>3178</v>
      </c>
      <c r="Y115" s="79" t="s">
        <v>3179</v>
      </c>
      <c r="Z115" s="79" t="s">
        <v>3169</v>
      </c>
      <c r="AA115" s="79" t="s">
        <v>3180</v>
      </c>
      <c r="AB115" s="81" t="s">
        <v>3181</v>
      </c>
    </row>
    <row r="116" spans="1:28" x14ac:dyDescent="0.25">
      <c r="A116" s="13" t="s">
        <v>72</v>
      </c>
      <c r="B116" s="9" t="str">
        <f t="shared" si="13"/>
        <v>Kulcsszavak</v>
      </c>
      <c r="D116" s="78" t="s">
        <v>2608</v>
      </c>
      <c r="E116" s="79" t="s">
        <v>2609</v>
      </c>
      <c r="F116" s="80" t="s">
        <v>2610</v>
      </c>
      <c r="G116" s="80" t="s">
        <v>2611</v>
      </c>
      <c r="H116" s="79" t="s">
        <v>2612</v>
      </c>
      <c r="I116" s="61" t="s">
        <v>75</v>
      </c>
      <c r="J116" s="79" t="s">
        <v>3182</v>
      </c>
      <c r="K116" s="79" t="s">
        <v>3183</v>
      </c>
      <c r="L116" s="79" t="s">
        <v>3184</v>
      </c>
      <c r="M116" s="79" t="s">
        <v>3185</v>
      </c>
      <c r="N116" s="79"/>
      <c r="O116" s="79" t="s">
        <v>3186</v>
      </c>
      <c r="P116" s="79" t="s">
        <v>3187</v>
      </c>
      <c r="Q116" s="79" t="s">
        <v>3188</v>
      </c>
      <c r="R116" s="79" t="s">
        <v>3189</v>
      </c>
      <c r="S116" s="79" t="s">
        <v>3190</v>
      </c>
      <c r="T116" s="79" t="s">
        <v>3191</v>
      </c>
      <c r="U116" s="79" t="s">
        <v>3192</v>
      </c>
      <c r="V116" s="80" t="s">
        <v>3193</v>
      </c>
      <c r="W116" s="79" t="s">
        <v>3194</v>
      </c>
      <c r="X116" s="79" t="s">
        <v>3195</v>
      </c>
      <c r="Y116" s="79" t="s">
        <v>3196</v>
      </c>
      <c r="Z116" s="79" t="s">
        <v>3197</v>
      </c>
      <c r="AA116" s="79" t="s">
        <v>3198</v>
      </c>
      <c r="AB116" s="81" t="s">
        <v>3199</v>
      </c>
    </row>
    <row r="117" spans="1:28" x14ac:dyDescent="0.25">
      <c r="A117" s="13" t="s">
        <v>76</v>
      </c>
      <c r="B117" s="9" t="str">
        <f t="shared" si="13"/>
        <v>Kulcsszó</v>
      </c>
      <c r="D117" s="78" t="s">
        <v>2613</v>
      </c>
      <c r="E117" s="79" t="s">
        <v>2614</v>
      </c>
      <c r="F117" s="80" t="s">
        <v>2610</v>
      </c>
      <c r="G117" s="80" t="s">
        <v>2615</v>
      </c>
      <c r="H117" s="79" t="s">
        <v>2616</v>
      </c>
      <c r="I117" s="61" t="s">
        <v>77</v>
      </c>
      <c r="J117" s="79" t="s">
        <v>3200</v>
      </c>
      <c r="K117" s="79" t="s">
        <v>3201</v>
      </c>
      <c r="L117" s="79" t="s">
        <v>3202</v>
      </c>
      <c r="M117" s="79" t="s">
        <v>3203</v>
      </c>
      <c r="N117" s="79"/>
      <c r="O117" s="79" t="s">
        <v>3204</v>
      </c>
      <c r="P117" s="79" t="s">
        <v>3205</v>
      </c>
      <c r="Q117" s="79" t="s">
        <v>3206</v>
      </c>
      <c r="R117" s="79" t="s">
        <v>3207</v>
      </c>
      <c r="S117" s="79" t="s">
        <v>3208</v>
      </c>
      <c r="T117" s="79" t="s">
        <v>3209</v>
      </c>
      <c r="U117" s="79" t="s">
        <v>3210</v>
      </c>
      <c r="V117" s="80" t="s">
        <v>3211</v>
      </c>
      <c r="W117" s="79" t="s">
        <v>3212</v>
      </c>
      <c r="X117" s="79" t="s">
        <v>3213</v>
      </c>
      <c r="Y117" s="79" t="s">
        <v>3214</v>
      </c>
      <c r="Z117" s="79" t="s">
        <v>3215</v>
      </c>
      <c r="AA117" s="79" t="s">
        <v>3198</v>
      </c>
      <c r="AB117" s="81" t="s">
        <v>3199</v>
      </c>
    </row>
    <row r="118" spans="1:28" x14ac:dyDescent="0.25">
      <c r="A118" s="13" t="s">
        <v>78</v>
      </c>
      <c r="B118" s="9" t="str">
        <f t="shared" si="13"/>
        <v>A projekt  célja(i)</v>
      </c>
      <c r="D118" s="78" t="s">
        <v>2617</v>
      </c>
      <c r="E118" s="79" t="s">
        <v>2618</v>
      </c>
      <c r="F118" s="80" t="s">
        <v>2619</v>
      </c>
      <c r="G118" s="80" t="s">
        <v>2620</v>
      </c>
      <c r="H118" s="79" t="s">
        <v>4951</v>
      </c>
      <c r="I118" s="48" t="s">
        <v>492</v>
      </c>
      <c r="J118" s="79" t="s">
        <v>3216</v>
      </c>
      <c r="K118" s="79" t="s">
        <v>3217</v>
      </c>
      <c r="L118" s="79" t="s">
        <v>3218</v>
      </c>
      <c r="M118" s="79" t="s">
        <v>3219</v>
      </c>
      <c r="N118" s="79"/>
      <c r="O118" s="79" t="s">
        <v>3220</v>
      </c>
      <c r="P118" s="79" t="s">
        <v>3221</v>
      </c>
      <c r="Q118" s="79" t="s">
        <v>3222</v>
      </c>
      <c r="R118" s="79" t="s">
        <v>3223</v>
      </c>
      <c r="S118" s="79" t="s">
        <v>3224</v>
      </c>
      <c r="T118" s="79" t="s">
        <v>3225</v>
      </c>
      <c r="U118" s="79" t="s">
        <v>3226</v>
      </c>
      <c r="V118" s="80" t="s">
        <v>3227</v>
      </c>
      <c r="W118" s="79" t="s">
        <v>3228</v>
      </c>
      <c r="X118" s="79" t="s">
        <v>3229</v>
      </c>
      <c r="Y118" s="79" t="s">
        <v>3230</v>
      </c>
      <c r="Z118" s="79" t="s">
        <v>3231</v>
      </c>
      <c r="AA118" s="79" t="s">
        <v>3232</v>
      </c>
      <c r="AB118" s="81" t="s">
        <v>3233</v>
      </c>
    </row>
    <row r="119" spans="1:28" x14ac:dyDescent="0.25">
      <c r="A119" s="13" t="s">
        <v>79</v>
      </c>
      <c r="B119" s="9" t="str">
        <f t="shared" si="13"/>
        <v>Alapkutatás</v>
      </c>
      <c r="D119" s="78" t="s">
        <v>565</v>
      </c>
      <c r="E119" s="79" t="s">
        <v>566</v>
      </c>
      <c r="F119" s="80" t="s">
        <v>567</v>
      </c>
      <c r="G119" s="80" t="s">
        <v>568</v>
      </c>
      <c r="H119" s="79" t="s">
        <v>569</v>
      </c>
      <c r="I119" s="48" t="s">
        <v>91</v>
      </c>
      <c r="J119" s="79" t="s">
        <v>615</v>
      </c>
      <c r="K119" s="79" t="s">
        <v>616</v>
      </c>
      <c r="L119" s="79" t="s">
        <v>617</v>
      </c>
      <c r="M119" s="79" t="s">
        <v>618</v>
      </c>
      <c r="N119" s="79"/>
      <c r="O119" s="79" t="s">
        <v>619</v>
      </c>
      <c r="P119" s="79" t="s">
        <v>620</v>
      </c>
      <c r="Q119" s="79" t="s">
        <v>621</v>
      </c>
      <c r="R119" s="79" t="s">
        <v>622</v>
      </c>
      <c r="S119" s="79" t="s">
        <v>623</v>
      </c>
      <c r="T119" s="79" t="s">
        <v>624</v>
      </c>
      <c r="U119" s="79" t="s">
        <v>625</v>
      </c>
      <c r="V119" s="80" t="s">
        <v>626</v>
      </c>
      <c r="W119" s="79" t="s">
        <v>627</v>
      </c>
      <c r="X119" s="79" t="s">
        <v>628</v>
      </c>
      <c r="Y119" s="79" t="s">
        <v>629</v>
      </c>
      <c r="Z119" s="79" t="s">
        <v>630</v>
      </c>
      <c r="AA119" s="79" t="s">
        <v>631</v>
      </c>
      <c r="AB119" s="81" t="s">
        <v>632</v>
      </c>
    </row>
    <row r="120" spans="1:28" x14ac:dyDescent="0.25">
      <c r="A120" s="13" t="s">
        <v>80</v>
      </c>
      <c r="B120" s="9" t="str">
        <f t="shared" si="13"/>
        <v>Transzlációs és alkalmazott kutatás</v>
      </c>
      <c r="D120" s="78" t="s">
        <v>570</v>
      </c>
      <c r="E120" s="79" t="s">
        <v>571</v>
      </c>
      <c r="F120" s="80" t="s">
        <v>572</v>
      </c>
      <c r="G120" s="80" t="s">
        <v>573</v>
      </c>
      <c r="H120" s="79" t="s">
        <v>574</v>
      </c>
      <c r="I120" s="48" t="s">
        <v>92</v>
      </c>
      <c r="J120" s="79" t="s">
        <v>633</v>
      </c>
      <c r="K120" s="79" t="s">
        <v>634</v>
      </c>
      <c r="L120" s="79" t="s">
        <v>635</v>
      </c>
      <c r="M120" s="79" t="s">
        <v>636</v>
      </c>
      <c r="N120" s="79"/>
      <c r="O120" s="79" t="s">
        <v>637</v>
      </c>
      <c r="P120" s="79" t="s">
        <v>638</v>
      </c>
      <c r="Q120" s="79" t="s">
        <v>639</v>
      </c>
      <c r="R120" s="79" t="s">
        <v>640</v>
      </c>
      <c r="S120" s="79" t="s">
        <v>641</v>
      </c>
      <c r="T120" s="79" t="s">
        <v>642</v>
      </c>
      <c r="U120" s="79" t="s">
        <v>643</v>
      </c>
      <c r="V120" s="80" t="s">
        <v>644</v>
      </c>
      <c r="W120" s="79" t="s">
        <v>645</v>
      </c>
      <c r="X120" s="79" t="s">
        <v>646</v>
      </c>
      <c r="Y120" s="79" t="s">
        <v>647</v>
      </c>
      <c r="Z120" s="79" t="s">
        <v>648</v>
      </c>
      <c r="AA120" s="79" t="s">
        <v>649</v>
      </c>
      <c r="AB120" s="81" t="s">
        <v>650</v>
      </c>
    </row>
    <row r="121" spans="1:28" x14ac:dyDescent="0.25">
      <c r="A121" s="13" t="s">
        <v>81</v>
      </c>
      <c r="B121" s="9" t="str">
        <f t="shared" si="13"/>
        <v>Hatósági vizsgálatok: Minőség-ellenőrzés (ideértve a gyártási tételek ártalmatlansági és hatáserősségi vizsgálatát)</v>
      </c>
      <c r="D121" s="78" t="s">
        <v>2621</v>
      </c>
      <c r="E121" s="79" t="s">
        <v>2622</v>
      </c>
      <c r="F121" s="80" t="s">
        <v>2623</v>
      </c>
      <c r="G121" s="80" t="s">
        <v>2624</v>
      </c>
      <c r="H121" s="79" t="s">
        <v>2625</v>
      </c>
      <c r="I121" s="48" t="s">
        <v>93</v>
      </c>
      <c r="J121" s="79" t="s">
        <v>3234</v>
      </c>
      <c r="K121" s="79" t="s">
        <v>3235</v>
      </c>
      <c r="L121" s="79" t="s">
        <v>3236</v>
      </c>
      <c r="M121" s="79" t="s">
        <v>3237</v>
      </c>
      <c r="N121" s="79"/>
      <c r="O121" s="79" t="s">
        <v>3238</v>
      </c>
      <c r="P121" s="79" t="s">
        <v>3239</v>
      </c>
      <c r="Q121" s="79" t="s">
        <v>3240</v>
      </c>
      <c r="R121" s="79" t="s">
        <v>3241</v>
      </c>
      <c r="S121" s="79" t="s">
        <v>3242</v>
      </c>
      <c r="T121" s="79" t="s">
        <v>3243</v>
      </c>
      <c r="U121" s="79" t="s">
        <v>3244</v>
      </c>
      <c r="V121" s="80" t="s">
        <v>3245</v>
      </c>
      <c r="W121" s="79" t="s">
        <v>3246</v>
      </c>
      <c r="X121" s="79" t="s">
        <v>3247</v>
      </c>
      <c r="Y121" s="79" t="s">
        <v>3248</v>
      </c>
      <c r="Z121" s="79" t="s">
        <v>3249</v>
      </c>
      <c r="AA121" s="79" t="s">
        <v>3250</v>
      </c>
      <c r="AB121" s="81" t="s">
        <v>3251</v>
      </c>
    </row>
    <row r="122" spans="1:28" x14ac:dyDescent="0.25">
      <c r="A122" s="13" t="s">
        <v>82</v>
      </c>
      <c r="B122" s="9" t="str">
        <f t="shared" si="13"/>
        <v>Hatósági vizsgálatok: Egyéb hatékonysági és toleranciavizsgálatok</v>
      </c>
      <c r="D122" s="78" t="s">
        <v>2626</v>
      </c>
      <c r="E122" s="79" t="s">
        <v>2627</v>
      </c>
      <c r="F122" s="80" t="s">
        <v>2628</v>
      </c>
      <c r="G122" s="80" t="s">
        <v>2629</v>
      </c>
      <c r="H122" s="79" t="s">
        <v>2630</v>
      </c>
      <c r="I122" s="48" t="s">
        <v>94</v>
      </c>
      <c r="J122" s="79" t="s">
        <v>3252</v>
      </c>
      <c r="K122" s="79" t="s">
        <v>3253</v>
      </c>
      <c r="L122" s="79" t="s">
        <v>3254</v>
      </c>
      <c r="M122" s="79" t="s">
        <v>3255</v>
      </c>
      <c r="N122" s="79"/>
      <c r="O122" s="79" t="s">
        <v>3256</v>
      </c>
      <c r="P122" s="79" t="s">
        <v>3257</v>
      </c>
      <c r="Q122" s="79" t="s">
        <v>3258</v>
      </c>
      <c r="R122" s="79" t="s">
        <v>3259</v>
      </c>
      <c r="S122" s="79" t="s">
        <v>3260</v>
      </c>
      <c r="T122" s="79" t="s">
        <v>3261</v>
      </c>
      <c r="U122" s="79" t="s">
        <v>3262</v>
      </c>
      <c r="V122" s="80" t="s">
        <v>3263</v>
      </c>
      <c r="W122" s="79" t="s">
        <v>3264</v>
      </c>
      <c r="X122" s="79" t="s">
        <v>3265</v>
      </c>
      <c r="Y122" s="79" t="s">
        <v>3266</v>
      </c>
      <c r="Z122" s="79" t="s">
        <v>3267</v>
      </c>
      <c r="AA122" s="79" t="s">
        <v>3268</v>
      </c>
      <c r="AB122" s="81" t="s">
        <v>3269</v>
      </c>
    </row>
    <row r="123" spans="1:28" x14ac:dyDescent="0.25">
      <c r="A123" s="13" t="s">
        <v>83</v>
      </c>
      <c r="B123" s="9" t="str">
        <f t="shared" si="13"/>
        <v>Hatósági vizsgálatok: Toxicitási és egyéb biztonsági vizsgálatok, ideértve a farmakológiát is</v>
      </c>
      <c r="D123" s="78" t="s">
        <v>2631</v>
      </c>
      <c r="E123" s="79" t="s">
        <v>2632</v>
      </c>
      <c r="F123" s="80" t="s">
        <v>2633</v>
      </c>
      <c r="G123" s="80" t="s">
        <v>2634</v>
      </c>
      <c r="H123" s="79" t="s">
        <v>2635</v>
      </c>
      <c r="I123" s="48" t="s">
        <v>95</v>
      </c>
      <c r="J123" s="79" t="s">
        <v>3270</v>
      </c>
      <c r="K123" s="79" t="s">
        <v>3271</v>
      </c>
      <c r="L123" s="79" t="s">
        <v>3272</v>
      </c>
      <c r="M123" s="79" t="s">
        <v>3273</v>
      </c>
      <c r="N123" s="79"/>
      <c r="O123" s="79" t="s">
        <v>3274</v>
      </c>
      <c r="P123" s="79" t="s">
        <v>3275</v>
      </c>
      <c r="Q123" s="79" t="s">
        <v>3276</v>
      </c>
      <c r="R123" s="79" t="s">
        <v>3277</v>
      </c>
      <c r="S123" s="79" t="s">
        <v>3278</v>
      </c>
      <c r="T123" s="79" t="s">
        <v>3279</v>
      </c>
      <c r="U123" s="79" t="s">
        <v>3280</v>
      </c>
      <c r="V123" s="80" t="s">
        <v>3281</v>
      </c>
      <c r="W123" s="79" t="s">
        <v>3282</v>
      </c>
      <c r="X123" s="79" t="s">
        <v>3283</v>
      </c>
      <c r="Y123" s="79" t="s">
        <v>3284</v>
      </c>
      <c r="Z123" s="79" t="s">
        <v>3285</v>
      </c>
      <c r="AA123" s="79" t="s">
        <v>3286</v>
      </c>
      <c r="AB123" s="81" t="s">
        <v>3287</v>
      </c>
    </row>
    <row r="124" spans="1:28" x14ac:dyDescent="0.25">
      <c r="A124" s="13" t="s">
        <v>84</v>
      </c>
      <c r="B124" s="9" t="str">
        <f t="shared" si="13"/>
        <v>Rutinszerű gyártás</v>
      </c>
      <c r="D124" s="78" t="s">
        <v>2636</v>
      </c>
      <c r="E124" s="79" t="s">
        <v>2637</v>
      </c>
      <c r="F124" s="80" t="s">
        <v>2638</v>
      </c>
      <c r="G124" s="80" t="s">
        <v>2639</v>
      </c>
      <c r="H124" s="79" t="s">
        <v>2640</v>
      </c>
      <c r="I124" s="48" t="s">
        <v>96</v>
      </c>
      <c r="J124" s="79" t="s">
        <v>3288</v>
      </c>
      <c r="K124" s="79" t="s">
        <v>3289</v>
      </c>
      <c r="L124" s="79" t="s">
        <v>3290</v>
      </c>
      <c r="M124" s="79" t="s">
        <v>3291</v>
      </c>
      <c r="N124" s="79"/>
      <c r="O124" s="79" t="s">
        <v>3292</v>
      </c>
      <c r="P124" s="79" t="s">
        <v>3293</v>
      </c>
      <c r="Q124" s="79" t="s">
        <v>3294</v>
      </c>
      <c r="R124" s="79" t="s">
        <v>3295</v>
      </c>
      <c r="S124" s="79" t="s">
        <v>3296</v>
      </c>
      <c r="T124" s="79" t="s">
        <v>3297</v>
      </c>
      <c r="U124" s="79" t="s">
        <v>3298</v>
      </c>
      <c r="V124" s="80" t="s">
        <v>3299</v>
      </c>
      <c r="W124" s="79" t="s">
        <v>3300</v>
      </c>
      <c r="X124" s="79" t="s">
        <v>3301</v>
      </c>
      <c r="Y124" s="79" t="s">
        <v>3302</v>
      </c>
      <c r="Z124" s="79" t="s">
        <v>3303</v>
      </c>
      <c r="AA124" s="79" t="s">
        <v>3304</v>
      </c>
      <c r="AB124" s="81" t="s">
        <v>3305</v>
      </c>
    </row>
    <row r="125" spans="1:28" x14ac:dyDescent="0.25">
      <c r="A125" s="13" t="s">
        <v>85</v>
      </c>
      <c r="B125" s="9" t="str">
        <f t="shared" si="13"/>
        <v>A természetes környezet védelme az emberek vagy állatok egészsége vagy jólléte érdekében</v>
      </c>
      <c r="D125" s="78" t="s">
        <v>580</v>
      </c>
      <c r="E125" s="79" t="s">
        <v>581</v>
      </c>
      <c r="F125" s="80" t="s">
        <v>582</v>
      </c>
      <c r="G125" s="80" t="s">
        <v>583</v>
      </c>
      <c r="H125" s="79" t="s">
        <v>584</v>
      </c>
      <c r="I125" s="48" t="s">
        <v>97</v>
      </c>
      <c r="J125" s="79" t="s">
        <v>3306</v>
      </c>
      <c r="K125" s="79" t="s">
        <v>670</v>
      </c>
      <c r="L125" s="79" t="s">
        <v>671</v>
      </c>
      <c r="M125" s="79" t="s">
        <v>672</v>
      </c>
      <c r="N125" s="79"/>
      <c r="O125" s="79" t="s">
        <v>673</v>
      </c>
      <c r="P125" s="79" t="s">
        <v>674</v>
      </c>
      <c r="Q125" s="79" t="s">
        <v>675</v>
      </c>
      <c r="R125" s="79" t="s">
        <v>676</v>
      </c>
      <c r="S125" s="79" t="s">
        <v>677</v>
      </c>
      <c r="T125" s="79" t="s">
        <v>678</v>
      </c>
      <c r="U125" s="79" t="s">
        <v>679</v>
      </c>
      <c r="V125" s="80" t="s">
        <v>680</v>
      </c>
      <c r="W125" s="79" t="s">
        <v>681</v>
      </c>
      <c r="X125" s="79" t="s">
        <v>682</v>
      </c>
      <c r="Y125" s="79" t="s">
        <v>683</v>
      </c>
      <c r="Z125" s="79" t="s">
        <v>684</v>
      </c>
      <c r="AA125" s="79" t="s">
        <v>685</v>
      </c>
      <c r="AB125" s="81" t="s">
        <v>686</v>
      </c>
    </row>
    <row r="126" spans="1:28" x14ac:dyDescent="0.25">
      <c r="A126" s="13" t="s">
        <v>86</v>
      </c>
      <c r="B126" s="9" t="str">
        <f t="shared" si="13"/>
        <v>Fajok megőrzése</v>
      </c>
      <c r="D126" s="78" t="s">
        <v>585</v>
      </c>
      <c r="E126" s="79" t="s">
        <v>586</v>
      </c>
      <c r="F126" s="80" t="s">
        <v>587</v>
      </c>
      <c r="G126" s="80" t="s">
        <v>588</v>
      </c>
      <c r="H126" s="79" t="s">
        <v>589</v>
      </c>
      <c r="I126" s="48" t="s">
        <v>98</v>
      </c>
      <c r="J126" s="79" t="s">
        <v>687</v>
      </c>
      <c r="K126" s="79" t="s">
        <v>688</v>
      </c>
      <c r="L126" s="79" t="s">
        <v>689</v>
      </c>
      <c r="M126" s="79" t="s">
        <v>690</v>
      </c>
      <c r="N126" s="79"/>
      <c r="O126" s="79" t="s">
        <v>691</v>
      </c>
      <c r="P126" s="79" t="s">
        <v>692</v>
      </c>
      <c r="Q126" s="79" t="s">
        <v>693</v>
      </c>
      <c r="R126" s="79" t="s">
        <v>694</v>
      </c>
      <c r="S126" s="79" t="s">
        <v>695</v>
      </c>
      <c r="T126" s="79" t="s">
        <v>696</v>
      </c>
      <c r="U126" s="79" t="s">
        <v>697</v>
      </c>
      <c r="V126" s="80" t="s">
        <v>698</v>
      </c>
      <c r="W126" s="79" t="s">
        <v>699</v>
      </c>
      <c r="X126" s="79" t="s">
        <v>700</v>
      </c>
      <c r="Y126" s="79" t="s">
        <v>701</v>
      </c>
      <c r="Z126" s="79" t="s">
        <v>702</v>
      </c>
      <c r="AA126" s="79" t="s">
        <v>703</v>
      </c>
      <c r="AB126" s="81" t="s">
        <v>704</v>
      </c>
    </row>
    <row r="127" spans="1:28" x14ac:dyDescent="0.25">
      <c r="A127" s="13" t="s">
        <v>87</v>
      </c>
      <c r="B127" s="9" t="str">
        <f t="shared" si="13"/>
        <v>Felsőoktatás</v>
      </c>
      <c r="D127" s="78" t="s">
        <v>590</v>
      </c>
      <c r="E127" s="79" t="s">
        <v>591</v>
      </c>
      <c r="F127" s="80" t="s">
        <v>592</v>
      </c>
      <c r="G127" s="80" t="s">
        <v>593</v>
      </c>
      <c r="H127" s="79" t="s">
        <v>594</v>
      </c>
      <c r="I127" s="48" t="s">
        <v>99</v>
      </c>
      <c r="J127" s="79" t="s">
        <v>3307</v>
      </c>
      <c r="K127" s="79" t="s">
        <v>706</v>
      </c>
      <c r="L127" s="79" t="s">
        <v>707</v>
      </c>
      <c r="M127" s="79" t="s">
        <v>708</v>
      </c>
      <c r="N127" s="79"/>
      <c r="O127" s="79" t="s">
        <v>709</v>
      </c>
      <c r="P127" s="79" t="s">
        <v>710</v>
      </c>
      <c r="Q127" s="79" t="s">
        <v>711</v>
      </c>
      <c r="R127" s="79" t="s">
        <v>712</v>
      </c>
      <c r="S127" s="79" t="s">
        <v>713</v>
      </c>
      <c r="T127" s="79" t="s">
        <v>714</v>
      </c>
      <c r="U127" s="79" t="s">
        <v>715</v>
      </c>
      <c r="V127" s="80" t="s">
        <v>716</v>
      </c>
      <c r="W127" s="79" t="s">
        <v>717</v>
      </c>
      <c r="X127" s="79" t="s">
        <v>718</v>
      </c>
      <c r="Y127" s="79" t="s">
        <v>719</v>
      </c>
      <c r="Z127" s="79" t="s">
        <v>720</v>
      </c>
      <c r="AA127" s="79" t="s">
        <v>721</v>
      </c>
      <c r="AB127" s="81" t="s">
        <v>722</v>
      </c>
    </row>
    <row r="128" spans="1:28" x14ac:dyDescent="0.25">
      <c r="A128" s="13" t="s">
        <v>88</v>
      </c>
      <c r="B128" s="9" t="str">
        <f t="shared" si="13"/>
        <v>Képzés</v>
      </c>
      <c r="D128" s="78" t="s">
        <v>2641</v>
      </c>
      <c r="E128" s="79" t="s">
        <v>2642</v>
      </c>
      <c r="F128" s="80" t="s">
        <v>2643</v>
      </c>
      <c r="G128" s="80" t="s">
        <v>2644</v>
      </c>
      <c r="H128" s="79" t="s">
        <v>2645</v>
      </c>
      <c r="I128" s="48" t="s">
        <v>100</v>
      </c>
      <c r="J128" s="79" t="s">
        <v>3308</v>
      </c>
      <c r="K128" s="79" t="s">
        <v>3309</v>
      </c>
      <c r="L128" s="79" t="s">
        <v>3310</v>
      </c>
      <c r="M128" s="79" t="s">
        <v>3311</v>
      </c>
      <c r="N128" s="79"/>
      <c r="O128" s="79" t="s">
        <v>3312</v>
      </c>
      <c r="P128" s="79" t="s">
        <v>3313</v>
      </c>
      <c r="Q128" s="79" t="s">
        <v>3314</v>
      </c>
      <c r="R128" s="79" t="s">
        <v>3315</v>
      </c>
      <c r="S128" s="79" t="s">
        <v>3316</v>
      </c>
      <c r="T128" s="79" t="s">
        <v>3317</v>
      </c>
      <c r="U128" s="79" t="s">
        <v>3318</v>
      </c>
      <c r="V128" s="80" t="s">
        <v>3319</v>
      </c>
      <c r="W128" s="79" t="s">
        <v>3320</v>
      </c>
      <c r="X128" s="79" t="s">
        <v>3321</v>
      </c>
      <c r="Y128" s="79" t="s">
        <v>3322</v>
      </c>
      <c r="Z128" s="79" t="s">
        <v>3323</v>
      </c>
      <c r="AA128" s="79" t="s">
        <v>3324</v>
      </c>
      <c r="AB128" s="81" t="s">
        <v>3325</v>
      </c>
    </row>
    <row r="129" spans="1:28" x14ac:dyDescent="0.25">
      <c r="A129" s="13" t="s">
        <v>89</v>
      </c>
      <c r="B129" s="9" t="str">
        <f t="shared" si="13"/>
        <v>Igazságügyi orvostani vizsgálat</v>
      </c>
      <c r="D129" s="78" t="s">
        <v>600</v>
      </c>
      <c r="E129" s="79" t="s">
        <v>601</v>
      </c>
      <c r="F129" s="80" t="s">
        <v>602</v>
      </c>
      <c r="G129" s="80" t="s">
        <v>603</v>
      </c>
      <c r="H129" s="79" t="s">
        <v>604</v>
      </c>
      <c r="I129" s="48" t="s">
        <v>101</v>
      </c>
      <c r="J129" s="79" t="s">
        <v>3326</v>
      </c>
      <c r="K129" s="79" t="s">
        <v>742</v>
      </c>
      <c r="L129" s="79" t="s">
        <v>743</v>
      </c>
      <c r="M129" s="79" t="s">
        <v>744</v>
      </c>
      <c r="N129" s="79"/>
      <c r="O129" s="79" t="s">
        <v>745</v>
      </c>
      <c r="P129" s="79" t="s">
        <v>746</v>
      </c>
      <c r="Q129" s="79" t="s">
        <v>747</v>
      </c>
      <c r="R129" s="79" t="s">
        <v>748</v>
      </c>
      <c r="S129" s="79" t="s">
        <v>749</v>
      </c>
      <c r="T129" s="79" t="s">
        <v>750</v>
      </c>
      <c r="U129" s="79" t="s">
        <v>751</v>
      </c>
      <c r="V129" s="80" t="s">
        <v>752</v>
      </c>
      <c r="W129" s="79" t="s">
        <v>753</v>
      </c>
      <c r="X129" s="79" t="s">
        <v>754</v>
      </c>
      <c r="Y129" s="79" t="s">
        <v>755</v>
      </c>
      <c r="Z129" s="79" t="s">
        <v>756</v>
      </c>
      <c r="AA129" s="79" t="s">
        <v>757</v>
      </c>
      <c r="AB129" s="81" t="s">
        <v>758</v>
      </c>
    </row>
    <row r="130" spans="1:28" x14ac:dyDescent="0.25">
      <c r="A130" s="13" t="s">
        <v>90</v>
      </c>
      <c r="B130" s="9" t="str">
        <f t="shared" si="13"/>
        <v>A géntechnológiával módosított, egyéb eljárásokban nem használt állatok kolóniáinak fenntartása</v>
      </c>
      <c r="D130" s="78" t="s">
        <v>2646</v>
      </c>
      <c r="E130" s="79" t="s">
        <v>2647</v>
      </c>
      <c r="F130" s="80" t="s">
        <v>2648</v>
      </c>
      <c r="G130" s="80" t="s">
        <v>2649</v>
      </c>
      <c r="H130" s="79" t="s">
        <v>2650</v>
      </c>
      <c r="I130" s="48" t="s">
        <v>102</v>
      </c>
      <c r="J130" s="79" t="s">
        <v>3327</v>
      </c>
      <c r="K130" s="79" t="s">
        <v>3328</v>
      </c>
      <c r="L130" s="79" t="s">
        <v>3329</v>
      </c>
      <c r="M130" s="79" t="s">
        <v>3330</v>
      </c>
      <c r="N130" s="79"/>
      <c r="O130" s="79" t="s">
        <v>3331</v>
      </c>
      <c r="P130" s="79" t="s">
        <v>3332</v>
      </c>
      <c r="Q130" s="79" t="s">
        <v>3333</v>
      </c>
      <c r="R130" s="79" t="s">
        <v>3334</v>
      </c>
      <c r="S130" s="79" t="s">
        <v>3335</v>
      </c>
      <c r="T130" s="79" t="s">
        <v>3336</v>
      </c>
      <c r="U130" s="79" t="s">
        <v>3337</v>
      </c>
      <c r="V130" s="80" t="s">
        <v>3338</v>
      </c>
      <c r="W130" s="79" t="s">
        <v>3339</v>
      </c>
      <c r="X130" s="79" t="s">
        <v>3340</v>
      </c>
      <c r="Y130" s="79" t="s">
        <v>3341</v>
      </c>
      <c r="Z130" s="79" t="s">
        <v>3342</v>
      </c>
      <c r="AA130" s="79" t="s">
        <v>3343</v>
      </c>
      <c r="AB130" s="81" t="s">
        <v>3344</v>
      </c>
    </row>
    <row r="131" spans="1:28" x14ac:dyDescent="0.25">
      <c r="A131" s="13" t="s">
        <v>106</v>
      </c>
      <c r="B131" s="9" t="str">
        <f t="shared" si="13"/>
        <v>NEM SZAKMAI PROJEKT-ÖSSZEFOGLALÓ</v>
      </c>
      <c r="D131" s="78" t="s">
        <v>2651</v>
      </c>
      <c r="E131" s="79" t="s">
        <v>2652</v>
      </c>
      <c r="F131" s="80" t="s">
        <v>2653</v>
      </c>
      <c r="G131" s="80" t="s">
        <v>2654</v>
      </c>
      <c r="H131" s="79" t="s">
        <v>2655</v>
      </c>
      <c r="I131" s="48" t="s">
        <v>105</v>
      </c>
      <c r="J131" s="79" t="s">
        <v>3345</v>
      </c>
      <c r="K131" s="79" t="s">
        <v>3346</v>
      </c>
      <c r="L131" s="79" t="s">
        <v>3347</v>
      </c>
      <c r="M131" s="79" t="s">
        <v>3348</v>
      </c>
      <c r="N131" s="79"/>
      <c r="O131" s="79" t="s">
        <v>3349</v>
      </c>
      <c r="P131" s="79" t="s">
        <v>3350</v>
      </c>
      <c r="Q131" s="79" t="s">
        <v>3351</v>
      </c>
      <c r="R131" s="79" t="s">
        <v>3352</v>
      </c>
      <c r="S131" s="79" t="s">
        <v>3353</v>
      </c>
      <c r="T131" s="79" t="s">
        <v>3354</v>
      </c>
      <c r="U131" s="79" t="s">
        <v>3355</v>
      </c>
      <c r="V131" s="80" t="s">
        <v>3356</v>
      </c>
      <c r="W131" s="79" t="s">
        <v>3357</v>
      </c>
      <c r="X131" s="79" t="s">
        <v>3358</v>
      </c>
      <c r="Y131" s="79" t="s">
        <v>3359</v>
      </c>
      <c r="Z131" s="79" t="s">
        <v>3360</v>
      </c>
      <c r="AA131" s="79" t="s">
        <v>3361</v>
      </c>
      <c r="AB131" s="81" t="s">
        <v>3362</v>
      </c>
    </row>
    <row r="132" spans="1:28" x14ac:dyDescent="0.25">
      <c r="A132" s="9" t="s">
        <v>108</v>
      </c>
      <c r="B132" s="9" t="str">
        <f t="shared" si="13"/>
        <v>Válasszon ki legalább egy célt!</v>
      </c>
      <c r="D132" s="78" t="s">
        <v>2656</v>
      </c>
      <c r="E132" s="79" t="s">
        <v>2657</v>
      </c>
      <c r="F132" s="80" t="s">
        <v>2658</v>
      </c>
      <c r="G132" s="80" t="s">
        <v>2659</v>
      </c>
      <c r="H132" s="79" t="s">
        <v>2660</v>
      </c>
      <c r="I132" s="61" t="s">
        <v>355</v>
      </c>
      <c r="J132" s="79" t="s">
        <v>3363</v>
      </c>
      <c r="K132" s="79" t="s">
        <v>3364</v>
      </c>
      <c r="L132" s="79" t="s">
        <v>3365</v>
      </c>
      <c r="M132" s="79" t="s">
        <v>3366</v>
      </c>
      <c r="N132" s="79"/>
      <c r="O132" s="79" t="s">
        <v>3367</v>
      </c>
      <c r="P132" s="79" t="s">
        <v>3368</v>
      </c>
      <c r="Q132" s="79" t="s">
        <v>3369</v>
      </c>
      <c r="R132" s="79" t="s">
        <v>3370</v>
      </c>
      <c r="S132" s="79" t="s">
        <v>3371</v>
      </c>
      <c r="T132" s="79" t="s">
        <v>3372</v>
      </c>
      <c r="U132" s="79" t="s">
        <v>3373</v>
      </c>
      <c r="V132" s="80" t="s">
        <v>3374</v>
      </c>
      <c r="W132" s="79" t="s">
        <v>3375</v>
      </c>
      <c r="X132" s="79" t="s">
        <v>3376</v>
      </c>
      <c r="Y132" s="79" t="s">
        <v>3377</v>
      </c>
      <c r="Z132" s="79" t="s">
        <v>3378</v>
      </c>
      <c r="AA132" s="79" t="s">
        <v>3379</v>
      </c>
      <c r="AB132" s="81" t="s">
        <v>3380</v>
      </c>
    </row>
    <row r="133" spans="1:28" x14ac:dyDescent="0.25">
      <c r="A133" s="9" t="s">
        <v>107</v>
      </c>
      <c r="B133" s="9" t="str">
        <f t="shared" si="13"/>
        <v>Írjon be legalább egy kulcsszót!</v>
      </c>
      <c r="D133" s="78" t="s">
        <v>2661</v>
      </c>
      <c r="E133" s="79" t="s">
        <v>2662</v>
      </c>
      <c r="F133" s="80" t="s">
        <v>2663</v>
      </c>
      <c r="G133" s="80" t="s">
        <v>2664</v>
      </c>
      <c r="H133" s="79" t="s">
        <v>2665</v>
      </c>
      <c r="I133" s="48" t="s">
        <v>354</v>
      </c>
      <c r="J133" s="79" t="s">
        <v>3381</v>
      </c>
      <c r="K133" s="79" t="s">
        <v>3382</v>
      </c>
      <c r="L133" s="79" t="s">
        <v>3383</v>
      </c>
      <c r="M133" s="79" t="s">
        <v>3384</v>
      </c>
      <c r="N133" s="79"/>
      <c r="O133" s="79" t="s">
        <v>3385</v>
      </c>
      <c r="P133" s="79" t="s">
        <v>3386</v>
      </c>
      <c r="Q133" s="79" t="s">
        <v>3387</v>
      </c>
      <c r="R133" s="79" t="s">
        <v>3388</v>
      </c>
      <c r="S133" s="79" t="s">
        <v>3389</v>
      </c>
      <c r="T133" s="79" t="s">
        <v>3390</v>
      </c>
      <c r="U133" s="79" t="s">
        <v>3391</v>
      </c>
      <c r="V133" s="80" t="s">
        <v>3392</v>
      </c>
      <c r="W133" s="79" t="s">
        <v>3393</v>
      </c>
      <c r="X133" s="79" t="s">
        <v>3394</v>
      </c>
      <c r="Y133" s="79" t="s">
        <v>3395</v>
      </c>
      <c r="Z133" s="79" t="s">
        <v>3396</v>
      </c>
      <c r="AA133" s="79" t="s">
        <v>3397</v>
      </c>
      <c r="AB133" s="81" t="s">
        <v>3398</v>
      </c>
    </row>
    <row r="134" spans="1:28" x14ac:dyDescent="0.25">
      <c r="A134" s="9" t="s">
        <v>109</v>
      </c>
      <c r="B134" s="9" t="str">
        <f t="shared" si="13"/>
        <v>A projekt célkitűzései és várható előnyei</v>
      </c>
      <c r="D134" s="78" t="s">
        <v>2666</v>
      </c>
      <c r="E134" s="79" t="s">
        <v>2667</v>
      </c>
      <c r="F134" s="80" t="s">
        <v>2668</v>
      </c>
      <c r="G134" s="80" t="s">
        <v>2669</v>
      </c>
      <c r="H134" s="79" t="s">
        <v>2670</v>
      </c>
      <c r="I134" s="62" t="s">
        <v>103</v>
      </c>
      <c r="J134" s="79" t="s">
        <v>3399</v>
      </c>
      <c r="K134" s="79" t="s">
        <v>3400</v>
      </c>
      <c r="L134" s="79" t="s">
        <v>3401</v>
      </c>
      <c r="M134" s="79" t="s">
        <v>3402</v>
      </c>
      <c r="N134" s="79"/>
      <c r="O134" s="79" t="s">
        <v>3403</v>
      </c>
      <c r="P134" s="79" t="s">
        <v>3404</v>
      </c>
      <c r="Q134" s="79" t="s">
        <v>3405</v>
      </c>
      <c r="R134" s="79" t="s">
        <v>3406</v>
      </c>
      <c r="S134" s="79" t="s">
        <v>3407</v>
      </c>
      <c r="T134" s="79" t="s">
        <v>3408</v>
      </c>
      <c r="U134" s="79" t="s">
        <v>3409</v>
      </c>
      <c r="V134" s="80" t="s">
        <v>3410</v>
      </c>
      <c r="W134" s="79" t="s">
        <v>3411</v>
      </c>
      <c r="X134" s="79" t="s">
        <v>3412</v>
      </c>
      <c r="Y134" s="79" t="s">
        <v>3413</v>
      </c>
      <c r="Z134" s="79" t="s">
        <v>3414</v>
      </c>
      <c r="AA134" s="79" t="s">
        <v>3415</v>
      </c>
      <c r="AB134" s="81" t="s">
        <v>3416</v>
      </c>
    </row>
    <row r="135" spans="1:28" x14ac:dyDescent="0.25">
      <c r="A135" s="9" t="s">
        <v>110</v>
      </c>
      <c r="B135" s="9" t="str">
        <f t="shared" si="13"/>
        <v>A projekt célkitűzései</v>
      </c>
      <c r="D135" s="78" t="s">
        <v>2671</v>
      </c>
      <c r="E135" s="79" t="s">
        <v>2672</v>
      </c>
      <c r="F135" s="80" t="s">
        <v>2673</v>
      </c>
      <c r="G135" s="80" t="s">
        <v>2674</v>
      </c>
      <c r="H135" s="79" t="s">
        <v>2675</v>
      </c>
      <c r="I135" s="61" t="s">
        <v>104</v>
      </c>
      <c r="J135" s="79" t="s">
        <v>3417</v>
      </c>
      <c r="K135" s="79" t="s">
        <v>3418</v>
      </c>
      <c r="L135" s="79" t="s">
        <v>3419</v>
      </c>
      <c r="M135" s="79" t="s">
        <v>3420</v>
      </c>
      <c r="N135" s="79"/>
      <c r="O135" s="79" t="s">
        <v>3421</v>
      </c>
      <c r="P135" s="79" t="s">
        <v>3422</v>
      </c>
      <c r="Q135" s="79" t="s">
        <v>3423</v>
      </c>
      <c r="R135" s="79" t="s">
        <v>3424</v>
      </c>
      <c r="S135" s="79" t="s">
        <v>3425</v>
      </c>
      <c r="T135" s="79" t="s">
        <v>3426</v>
      </c>
      <c r="U135" s="79" t="s">
        <v>3427</v>
      </c>
      <c r="V135" s="80" t="s">
        <v>3428</v>
      </c>
      <c r="W135" s="79" t="s">
        <v>3429</v>
      </c>
      <c r="X135" s="79" t="s">
        <v>3430</v>
      </c>
      <c r="Y135" s="79" t="s">
        <v>3431</v>
      </c>
      <c r="Z135" s="79" t="s">
        <v>3432</v>
      </c>
      <c r="AA135" s="79" t="s">
        <v>3433</v>
      </c>
      <c r="AB135" s="81" t="s">
        <v>3434</v>
      </c>
    </row>
    <row r="136" spans="1:28" x14ac:dyDescent="0.25">
      <c r="A136" s="9" t="s">
        <v>112</v>
      </c>
      <c r="B136" s="9" t="str">
        <f t="shared" si="13"/>
        <v>A projektből származó potenciális előnyök</v>
      </c>
      <c r="D136" s="78" t="s">
        <v>2676</v>
      </c>
      <c r="E136" s="79" t="s">
        <v>2677</v>
      </c>
      <c r="F136" s="80" t="s">
        <v>2678</v>
      </c>
      <c r="G136" s="80" t="s">
        <v>2679</v>
      </c>
      <c r="H136" s="79" t="s">
        <v>2680</v>
      </c>
      <c r="I136" s="61" t="s">
        <v>111</v>
      </c>
      <c r="J136" s="79" t="s">
        <v>3435</v>
      </c>
      <c r="K136" s="79" t="s">
        <v>3436</v>
      </c>
      <c r="L136" s="79" t="s">
        <v>3437</v>
      </c>
      <c r="M136" s="79" t="s">
        <v>3438</v>
      </c>
      <c r="N136" s="79"/>
      <c r="O136" s="79" t="s">
        <v>3439</v>
      </c>
      <c r="P136" s="79" t="s">
        <v>3440</v>
      </c>
      <c r="Q136" s="79" t="s">
        <v>3441</v>
      </c>
      <c r="R136" s="79" t="s">
        <v>3442</v>
      </c>
      <c r="S136" s="79" t="s">
        <v>3443</v>
      </c>
      <c r="T136" s="79" t="s">
        <v>3444</v>
      </c>
      <c r="U136" s="79" t="s">
        <v>3445</v>
      </c>
      <c r="V136" s="80" t="s">
        <v>3446</v>
      </c>
      <c r="W136" s="79" t="s">
        <v>3447</v>
      </c>
      <c r="X136" s="79" t="s">
        <v>3448</v>
      </c>
      <c r="Y136" s="79" t="s">
        <v>3449</v>
      </c>
      <c r="Z136" s="79" t="s">
        <v>3450</v>
      </c>
      <c r="AA136" s="79" t="s">
        <v>3451</v>
      </c>
      <c r="AB136" s="81" t="s">
        <v>3452</v>
      </c>
    </row>
    <row r="137" spans="1:28" x14ac:dyDescent="0.25">
      <c r="A137" s="9" t="s">
        <v>114</v>
      </c>
      <c r="B137" s="9" t="str">
        <f t="shared" si="13"/>
        <v>Várható ártalmak</v>
      </c>
      <c r="D137" s="78" t="s">
        <v>2681</v>
      </c>
      <c r="E137" s="79" t="s">
        <v>2682</v>
      </c>
      <c r="F137" s="80" t="s">
        <v>2683</v>
      </c>
      <c r="G137" s="80" t="s">
        <v>2684</v>
      </c>
      <c r="H137" s="79" t="s">
        <v>2685</v>
      </c>
      <c r="I137" s="61" t="s">
        <v>113</v>
      </c>
      <c r="J137" s="79" t="s">
        <v>3453</v>
      </c>
      <c r="K137" s="79" t="s">
        <v>3454</v>
      </c>
      <c r="L137" s="79" t="s">
        <v>3455</v>
      </c>
      <c r="M137" s="79" t="s">
        <v>3456</v>
      </c>
      <c r="N137" s="79"/>
      <c r="O137" s="79" t="s">
        <v>3457</v>
      </c>
      <c r="P137" s="79" t="s">
        <v>3458</v>
      </c>
      <c r="Q137" s="79" t="s">
        <v>3459</v>
      </c>
      <c r="R137" s="79" t="s">
        <v>3460</v>
      </c>
      <c r="S137" s="79" t="s">
        <v>3461</v>
      </c>
      <c r="T137" s="79" t="s">
        <v>3462</v>
      </c>
      <c r="U137" s="79" t="s">
        <v>3463</v>
      </c>
      <c r="V137" s="80" t="s">
        <v>3464</v>
      </c>
      <c r="W137" s="79" t="s">
        <v>3465</v>
      </c>
      <c r="X137" s="79" t="s">
        <v>3466</v>
      </c>
      <c r="Y137" s="79" t="s">
        <v>3467</v>
      </c>
      <c r="Z137" s="79" t="s">
        <v>3468</v>
      </c>
      <c r="AA137" s="79" t="s">
        <v>3469</v>
      </c>
      <c r="AB137" s="81" t="s">
        <v>3470</v>
      </c>
    </row>
    <row r="138" spans="1:28" x14ac:dyDescent="0.25">
      <c r="A138" s="9" t="s">
        <v>116</v>
      </c>
      <c r="B138" s="9" t="str">
        <f t="shared" si="13"/>
        <v>Milyen eljárásoknak vetik alá az állatokat?</v>
      </c>
      <c r="D138" s="78" t="s">
        <v>2686</v>
      </c>
      <c r="E138" s="79" t="s">
        <v>2687</v>
      </c>
      <c r="F138" s="80" t="s">
        <v>2688</v>
      </c>
      <c r="G138" s="80" t="s">
        <v>2689</v>
      </c>
      <c r="H138" s="79" t="s">
        <v>2690</v>
      </c>
      <c r="I138" s="63" t="s">
        <v>115</v>
      </c>
      <c r="J138" s="79" t="s">
        <v>3471</v>
      </c>
      <c r="K138" s="79" t="s">
        <v>3472</v>
      </c>
      <c r="L138" s="79" t="s">
        <v>3473</v>
      </c>
      <c r="M138" s="79" t="s">
        <v>3474</v>
      </c>
      <c r="N138" s="79"/>
      <c r="O138" s="79" t="s">
        <v>3475</v>
      </c>
      <c r="P138" s="79" t="s">
        <v>3476</v>
      </c>
      <c r="Q138" s="79" t="s">
        <v>3477</v>
      </c>
      <c r="R138" s="79" t="s">
        <v>3478</v>
      </c>
      <c r="S138" s="79" t="s">
        <v>3479</v>
      </c>
      <c r="T138" s="79" t="s">
        <v>3480</v>
      </c>
      <c r="U138" s="79" t="s">
        <v>3481</v>
      </c>
      <c r="V138" s="80" t="s">
        <v>3482</v>
      </c>
      <c r="W138" s="79" t="s">
        <v>3483</v>
      </c>
      <c r="X138" s="79" t="s">
        <v>3484</v>
      </c>
      <c r="Y138" s="79" t="s">
        <v>3485</v>
      </c>
      <c r="Z138" s="79" t="s">
        <v>3486</v>
      </c>
      <c r="AA138" s="79" t="s">
        <v>3487</v>
      </c>
      <c r="AB138" s="81" t="s">
        <v>3488</v>
      </c>
    </row>
    <row r="139" spans="1:28" x14ac:dyDescent="0.25">
      <c r="A139" s="9" t="s">
        <v>118</v>
      </c>
      <c r="B139" s="9" t="str">
        <f t="shared" si="13"/>
        <v>Az állatokra gyakorolt várható hatások/káros hatások</v>
      </c>
      <c r="D139" s="78" t="s">
        <v>2691</v>
      </c>
      <c r="E139" s="79" t="s">
        <v>2692</v>
      </c>
      <c r="F139" s="80" t="s">
        <v>2693</v>
      </c>
      <c r="G139" s="80" t="s">
        <v>2694</v>
      </c>
      <c r="H139" s="79" t="s">
        <v>2695</v>
      </c>
      <c r="I139" s="61" t="s">
        <v>117</v>
      </c>
      <c r="J139" s="79" t="s">
        <v>3489</v>
      </c>
      <c r="K139" s="79" t="s">
        <v>3490</v>
      </c>
      <c r="L139" s="79" t="s">
        <v>3491</v>
      </c>
      <c r="M139" s="79" t="s">
        <v>3492</v>
      </c>
      <c r="N139" s="79"/>
      <c r="O139" s="79" t="s">
        <v>3493</v>
      </c>
      <c r="P139" s="79" t="s">
        <v>3494</v>
      </c>
      <c r="Q139" s="79" t="s">
        <v>3495</v>
      </c>
      <c r="R139" s="79" t="s">
        <v>3496</v>
      </c>
      <c r="S139" s="79" t="s">
        <v>3497</v>
      </c>
      <c r="T139" s="79" t="s">
        <v>3498</v>
      </c>
      <c r="U139" s="79" t="s">
        <v>3499</v>
      </c>
      <c r="V139" s="80" t="s">
        <v>3500</v>
      </c>
      <c r="W139" s="79" t="s">
        <v>3501</v>
      </c>
      <c r="X139" s="79" t="s">
        <v>3502</v>
      </c>
      <c r="Y139" s="79" t="s">
        <v>3503</v>
      </c>
      <c r="Z139" s="79" t="s">
        <v>3504</v>
      </c>
      <c r="AA139" s="79" t="s">
        <v>3505</v>
      </c>
      <c r="AB139" s="81" t="s">
        <v>3506</v>
      </c>
    </row>
    <row r="140" spans="1:28" x14ac:dyDescent="0.25">
      <c r="A140" s="9" t="s">
        <v>347</v>
      </c>
      <c r="B140" s="9" t="str">
        <f t="shared" si="13"/>
        <v>Várható ártalmak</v>
      </c>
      <c r="D140" s="78" t="s">
        <v>2696</v>
      </c>
      <c r="E140" s="79" t="s">
        <v>2697</v>
      </c>
      <c r="F140" s="80" t="s">
        <v>2683</v>
      </c>
      <c r="G140" s="80" t="s">
        <v>2698</v>
      </c>
      <c r="H140" s="79" t="s">
        <v>2685</v>
      </c>
      <c r="I140" s="61" t="s">
        <v>348</v>
      </c>
      <c r="J140" s="79" t="s">
        <v>3453</v>
      </c>
      <c r="K140" s="79" t="s">
        <v>3454</v>
      </c>
      <c r="L140" s="79" t="s">
        <v>3507</v>
      </c>
      <c r="M140" s="79" t="s">
        <v>3508</v>
      </c>
      <c r="N140" s="79"/>
      <c r="O140" s="79" t="s">
        <v>3509</v>
      </c>
      <c r="P140" s="79" t="s">
        <v>3458</v>
      </c>
      <c r="Q140" s="79" t="s">
        <v>3510</v>
      </c>
      <c r="R140" s="79" t="s">
        <v>3511</v>
      </c>
      <c r="S140" s="79" t="s">
        <v>3512</v>
      </c>
      <c r="T140" s="79" t="s">
        <v>3513</v>
      </c>
      <c r="U140" s="79" t="s">
        <v>3514</v>
      </c>
      <c r="V140" s="80" t="s">
        <v>3515</v>
      </c>
      <c r="W140" s="79" t="s">
        <v>3516</v>
      </c>
      <c r="X140" s="79" t="s">
        <v>3517</v>
      </c>
      <c r="Y140" s="79" t="s">
        <v>3518</v>
      </c>
      <c r="Z140" s="79" t="s">
        <v>3519</v>
      </c>
      <c r="AA140" s="79" t="s">
        <v>3520</v>
      </c>
      <c r="AB140" s="81" t="s">
        <v>3521</v>
      </c>
    </row>
    <row r="141" spans="1:28" x14ac:dyDescent="0.25">
      <c r="A141" s="9" t="s">
        <v>119</v>
      </c>
      <c r="B141" s="9" t="str">
        <f t="shared" si="13"/>
        <v>Az életben maradt állatok sorsa</v>
      </c>
      <c r="D141" s="78" t="s">
        <v>2699</v>
      </c>
      <c r="E141" s="79" t="s">
        <v>2700</v>
      </c>
      <c r="F141" s="80" t="s">
        <v>2701</v>
      </c>
      <c r="G141" s="80" t="s">
        <v>2702</v>
      </c>
      <c r="H141" s="79" t="s">
        <v>2703</v>
      </c>
      <c r="I141" s="61" t="s">
        <v>120</v>
      </c>
      <c r="J141" s="79" t="s">
        <v>3522</v>
      </c>
      <c r="K141" s="79" t="s">
        <v>3523</v>
      </c>
      <c r="L141" s="79" t="s">
        <v>3524</v>
      </c>
      <c r="M141" s="79" t="s">
        <v>3525</v>
      </c>
      <c r="N141" s="79"/>
      <c r="O141" s="79" t="s">
        <v>3526</v>
      </c>
      <c r="P141" s="79" t="s">
        <v>3527</v>
      </c>
      <c r="Q141" s="79" t="s">
        <v>3528</v>
      </c>
      <c r="R141" s="79" t="s">
        <v>3529</v>
      </c>
      <c r="S141" s="79" t="s">
        <v>3530</v>
      </c>
      <c r="T141" s="79" t="s">
        <v>3531</v>
      </c>
      <c r="U141" s="79" t="s">
        <v>3532</v>
      </c>
      <c r="V141" s="80" t="s">
        <v>3533</v>
      </c>
      <c r="W141" s="79" t="s">
        <v>3534</v>
      </c>
      <c r="X141" s="79" t="s">
        <v>3535</v>
      </c>
      <c r="Y141" s="79" t="s">
        <v>3536</v>
      </c>
      <c r="Z141" s="79" t="s">
        <v>3537</v>
      </c>
      <c r="AA141" s="79" t="s">
        <v>3538</v>
      </c>
      <c r="AB141" s="81" t="s">
        <v>3539</v>
      </c>
    </row>
    <row r="142" spans="1:28" x14ac:dyDescent="0.25">
      <c r="A142" s="9" t="s">
        <v>122</v>
      </c>
      <c r="B142" s="9" t="str">
        <f t="shared" ref="B142:B225" si="14">IF(TRIM(HLOOKUP(language_or_default,textTranslations,MATCH(A142,text,0),FALSE))="",HLOOKUP("en",textTranslations,MATCH(A142,text,0),FALSE),HLOOKUP(language_or_default,textTranslations,MATCH(A142,text,0),FALSE))</f>
        <v>Kérjük, indokolja meg az állatok tervezett sorsát az eljárás után!</v>
      </c>
      <c r="D142" s="78" t="s">
        <v>2704</v>
      </c>
      <c r="E142" s="79" t="s">
        <v>2705</v>
      </c>
      <c r="F142" s="80" t="s">
        <v>2706</v>
      </c>
      <c r="G142" s="80" t="s">
        <v>2707</v>
      </c>
      <c r="H142" s="79" t="s">
        <v>2708</v>
      </c>
      <c r="I142" s="63" t="s">
        <v>121</v>
      </c>
      <c r="J142" s="79" t="s">
        <v>3540</v>
      </c>
      <c r="K142" s="79" t="s">
        <v>3541</v>
      </c>
      <c r="L142" s="79" t="s">
        <v>3542</v>
      </c>
      <c r="M142" s="79" t="s">
        <v>3543</v>
      </c>
      <c r="N142" s="79"/>
      <c r="O142" s="79" t="s">
        <v>3544</v>
      </c>
      <c r="P142" s="79" t="s">
        <v>3545</v>
      </c>
      <c r="Q142" s="79" t="s">
        <v>3546</v>
      </c>
      <c r="R142" s="79" t="s">
        <v>3547</v>
      </c>
      <c r="S142" s="79" t="s">
        <v>3548</v>
      </c>
      <c r="T142" s="79" t="s">
        <v>3549</v>
      </c>
      <c r="U142" s="79" t="s">
        <v>3550</v>
      </c>
      <c r="V142" s="80" t="s">
        <v>3551</v>
      </c>
      <c r="W142" s="79" t="s">
        <v>3552</v>
      </c>
      <c r="X142" s="79" t="s">
        <v>3553</v>
      </c>
      <c r="Y142" s="79" t="s">
        <v>3554</v>
      </c>
      <c r="Z142" s="79" t="s">
        <v>3555</v>
      </c>
      <c r="AA142" s="79" t="s">
        <v>3556</v>
      </c>
      <c r="AB142" s="81" t="s">
        <v>3557</v>
      </c>
    </row>
    <row r="143" spans="1:28" x14ac:dyDescent="0.25">
      <c r="A143" s="9" t="s">
        <v>124</v>
      </c>
      <c r="B143" s="9" t="str">
        <f t="shared" si="14"/>
        <v>A helyettesítés, a csökkentés és a tökéletesítés (3R) alkalmazása</v>
      </c>
      <c r="D143" s="78" t="s">
        <v>2709</v>
      </c>
      <c r="E143" s="79" t="s">
        <v>2710</v>
      </c>
      <c r="F143" s="80" t="s">
        <v>2711</v>
      </c>
      <c r="G143" s="80" t="s">
        <v>2712</v>
      </c>
      <c r="H143" s="79" t="s">
        <v>2713</v>
      </c>
      <c r="I143" s="61" t="s">
        <v>123</v>
      </c>
      <c r="J143" s="79" t="s">
        <v>3558</v>
      </c>
      <c r="K143" s="79" t="s">
        <v>3559</v>
      </c>
      <c r="L143" s="79" t="s">
        <v>3560</v>
      </c>
      <c r="M143" s="79" t="s">
        <v>3561</v>
      </c>
      <c r="N143" s="79"/>
      <c r="O143" s="79" t="s">
        <v>3562</v>
      </c>
      <c r="P143" s="79" t="s">
        <v>3563</v>
      </c>
      <c r="Q143" s="79" t="s">
        <v>3564</v>
      </c>
      <c r="R143" s="79" t="s">
        <v>3565</v>
      </c>
      <c r="S143" s="79" t="s">
        <v>3566</v>
      </c>
      <c r="T143" s="79" t="s">
        <v>3567</v>
      </c>
      <c r="U143" s="79" t="s">
        <v>3568</v>
      </c>
      <c r="V143" s="80" t="s">
        <v>3569</v>
      </c>
      <c r="W143" s="79" t="s">
        <v>3570</v>
      </c>
      <c r="X143" s="79" t="s">
        <v>3571</v>
      </c>
      <c r="Y143" s="79" t="s">
        <v>3572</v>
      </c>
      <c r="Z143" s="79" t="s">
        <v>3573</v>
      </c>
      <c r="AA143" s="79" t="s">
        <v>3574</v>
      </c>
      <c r="AB143" s="81" t="s">
        <v>3575</v>
      </c>
    </row>
    <row r="144" spans="1:28" x14ac:dyDescent="0.25">
      <c r="A144" s="9" t="s">
        <v>126</v>
      </c>
      <c r="B144" s="9" t="str">
        <f t="shared" si="14"/>
        <v>1. Helyettesítés</v>
      </c>
      <c r="D144" s="78" t="s">
        <v>2714</v>
      </c>
      <c r="E144" s="79" t="s">
        <v>2715</v>
      </c>
      <c r="F144" s="80" t="s">
        <v>2716</v>
      </c>
      <c r="G144" s="80" t="s">
        <v>2717</v>
      </c>
      <c r="H144" s="79" t="s">
        <v>2718</v>
      </c>
      <c r="I144" s="61" t="s">
        <v>125</v>
      </c>
      <c r="J144" s="79" t="s">
        <v>3576</v>
      </c>
      <c r="K144" s="79" t="s">
        <v>3577</v>
      </c>
      <c r="L144" s="79" t="s">
        <v>3578</v>
      </c>
      <c r="M144" s="79" t="s">
        <v>3579</v>
      </c>
      <c r="N144" s="79"/>
      <c r="O144" s="79" t="s">
        <v>3580</v>
      </c>
      <c r="P144" s="79" t="s">
        <v>3581</v>
      </c>
      <c r="Q144" s="79" t="s">
        <v>3582</v>
      </c>
      <c r="R144" s="79" t="s">
        <v>3583</v>
      </c>
      <c r="S144" s="79" t="s">
        <v>3584</v>
      </c>
      <c r="T144" s="79" t="s">
        <v>3585</v>
      </c>
      <c r="U144" s="79" t="s">
        <v>3586</v>
      </c>
      <c r="V144" s="80" t="s">
        <v>3587</v>
      </c>
      <c r="W144" s="79" t="s">
        <v>3588</v>
      </c>
      <c r="X144" s="79" t="s">
        <v>3589</v>
      </c>
      <c r="Y144" s="79" t="s">
        <v>3590</v>
      </c>
      <c r="Z144" s="79" t="s">
        <v>3591</v>
      </c>
      <c r="AA144" s="79" t="s">
        <v>3592</v>
      </c>
      <c r="AB144" s="81" t="s">
        <v>3593</v>
      </c>
    </row>
    <row r="145" spans="1:28" x14ac:dyDescent="0.25">
      <c r="A145" s="9" t="s">
        <v>128</v>
      </c>
      <c r="B145" s="9" t="str">
        <f t="shared" si="14"/>
        <v>2. Csökkentés</v>
      </c>
      <c r="D145" s="78" t="s">
        <v>2719</v>
      </c>
      <c r="E145" s="79" t="s">
        <v>2720</v>
      </c>
      <c r="F145" s="80" t="s">
        <v>2721</v>
      </c>
      <c r="G145" s="80" t="s">
        <v>2722</v>
      </c>
      <c r="H145" s="79" t="s">
        <v>2723</v>
      </c>
      <c r="I145" s="61" t="s">
        <v>127</v>
      </c>
      <c r="J145" s="79" t="s">
        <v>3594</v>
      </c>
      <c r="K145" s="79" t="s">
        <v>3595</v>
      </c>
      <c r="L145" s="79" t="s">
        <v>3596</v>
      </c>
      <c r="M145" s="79" t="s">
        <v>3597</v>
      </c>
      <c r="N145" s="79"/>
      <c r="O145" s="79" t="s">
        <v>3598</v>
      </c>
      <c r="P145" s="79" t="s">
        <v>3599</v>
      </c>
      <c r="Q145" s="79" t="s">
        <v>3600</v>
      </c>
      <c r="R145" s="79" t="s">
        <v>3601</v>
      </c>
      <c r="S145" s="79" t="s">
        <v>3602</v>
      </c>
      <c r="T145" s="79" t="s">
        <v>3603</v>
      </c>
      <c r="U145" s="79" t="s">
        <v>3604</v>
      </c>
      <c r="V145" s="80" t="s">
        <v>3605</v>
      </c>
      <c r="W145" s="79" t="s">
        <v>3606</v>
      </c>
      <c r="X145" s="79" t="s">
        <v>3607</v>
      </c>
      <c r="Y145" s="79" t="s">
        <v>3608</v>
      </c>
      <c r="Z145" s="79" t="s">
        <v>3609</v>
      </c>
      <c r="AA145" s="79" t="s">
        <v>3610</v>
      </c>
      <c r="AB145" s="81" t="s">
        <v>3611</v>
      </c>
    </row>
    <row r="146" spans="1:28" x14ac:dyDescent="0.25">
      <c r="A146" s="9" t="s">
        <v>130</v>
      </c>
      <c r="B146" s="9" t="str">
        <f t="shared" si="14"/>
        <v>3. Tökéletesítés</v>
      </c>
      <c r="D146" s="78" t="s">
        <v>2724</v>
      </c>
      <c r="E146" s="79" t="s">
        <v>2725</v>
      </c>
      <c r="F146" s="80" t="s">
        <v>2726</v>
      </c>
      <c r="G146" s="80" t="s">
        <v>2727</v>
      </c>
      <c r="H146" s="79" t="s">
        <v>2728</v>
      </c>
      <c r="I146" s="61" t="s">
        <v>129</v>
      </c>
      <c r="J146" s="79" t="s">
        <v>3612</v>
      </c>
      <c r="K146" s="79" t="s">
        <v>3613</v>
      </c>
      <c r="L146" s="79" t="s">
        <v>3614</v>
      </c>
      <c r="M146" s="79" t="s">
        <v>3615</v>
      </c>
      <c r="N146" s="79"/>
      <c r="O146" s="79" t="s">
        <v>3616</v>
      </c>
      <c r="P146" s="79" t="s">
        <v>3617</v>
      </c>
      <c r="Q146" s="79" t="s">
        <v>3618</v>
      </c>
      <c r="R146" s="79" t="s">
        <v>3619</v>
      </c>
      <c r="S146" s="79" t="s">
        <v>3620</v>
      </c>
      <c r="T146" s="79" t="s">
        <v>3621</v>
      </c>
      <c r="U146" s="79" t="s">
        <v>3622</v>
      </c>
      <c r="V146" s="80" t="s">
        <v>3623</v>
      </c>
      <c r="W146" s="79" t="s">
        <v>3624</v>
      </c>
      <c r="X146" s="79" t="s">
        <v>3625</v>
      </c>
      <c r="Y146" s="79" t="s">
        <v>3626</v>
      </c>
      <c r="Z146" s="79" t="s">
        <v>3627</v>
      </c>
      <c r="AA146" s="79" t="s">
        <v>3628</v>
      </c>
      <c r="AB146" s="81" t="s">
        <v>3629</v>
      </c>
    </row>
    <row r="147" spans="1:28" x14ac:dyDescent="0.25">
      <c r="A147" s="9" t="s">
        <v>132</v>
      </c>
      <c r="B147" s="9" t="str">
        <f t="shared" si="14"/>
        <v>Indokolja a faj és a releváns életszakaszok kiválasztását!</v>
      </c>
      <c r="D147" s="90" t="s">
        <v>2729</v>
      </c>
      <c r="E147" s="91" t="s">
        <v>2730</v>
      </c>
      <c r="F147" s="92" t="s">
        <v>2731</v>
      </c>
      <c r="G147" s="92" t="s">
        <v>2732</v>
      </c>
      <c r="H147" s="91" t="s">
        <v>2733</v>
      </c>
      <c r="I147" s="63" t="s">
        <v>131</v>
      </c>
      <c r="J147" s="91" t="s">
        <v>3630</v>
      </c>
      <c r="K147" s="91" t="s">
        <v>3631</v>
      </c>
      <c r="L147" s="91" t="s">
        <v>3632</v>
      </c>
      <c r="M147" s="91" t="s">
        <v>3633</v>
      </c>
      <c r="N147" s="79"/>
      <c r="O147" s="91" t="s">
        <v>3634</v>
      </c>
      <c r="P147" s="91" t="s">
        <v>3635</v>
      </c>
      <c r="Q147" s="91" t="s">
        <v>3636</v>
      </c>
      <c r="R147" s="91" t="s">
        <v>3637</v>
      </c>
      <c r="S147" s="91" t="s">
        <v>3638</v>
      </c>
      <c r="T147" s="91" t="s">
        <v>3639</v>
      </c>
      <c r="U147" s="91" t="s">
        <v>3640</v>
      </c>
      <c r="V147" s="92" t="s">
        <v>3641</v>
      </c>
      <c r="W147" s="91" t="s">
        <v>3642</v>
      </c>
      <c r="X147" s="91" t="s">
        <v>3643</v>
      </c>
      <c r="Y147" s="91" t="s">
        <v>3644</v>
      </c>
      <c r="Z147" s="91" t="s">
        <v>3645</v>
      </c>
      <c r="AA147" s="91" t="s">
        <v>3646</v>
      </c>
      <c r="AB147" s="81" t="s">
        <v>3647</v>
      </c>
    </row>
    <row r="148" spans="1:28" x14ac:dyDescent="0.25">
      <c r="A148" s="9" t="s">
        <v>134</v>
      </c>
      <c r="B148" s="9" t="str">
        <f t="shared" si="14"/>
        <v>A visszamenőleges hatályú értékelésre kiválasztott projekt</v>
      </c>
      <c r="D148" s="78" t="s">
        <v>2734</v>
      </c>
      <c r="E148" s="79" t="s">
        <v>2735</v>
      </c>
      <c r="F148" s="80" t="s">
        <v>2736</v>
      </c>
      <c r="G148" s="80" t="s">
        <v>2737</v>
      </c>
      <c r="H148" s="79" t="s">
        <v>2738</v>
      </c>
      <c r="I148" s="61" t="s">
        <v>133</v>
      </c>
      <c r="J148" s="79" t="s">
        <v>3648</v>
      </c>
      <c r="K148" s="79" t="s">
        <v>3649</v>
      </c>
      <c r="L148" s="79" t="s">
        <v>3650</v>
      </c>
      <c r="M148" s="79" t="s">
        <v>3651</v>
      </c>
      <c r="N148" s="79"/>
      <c r="O148" s="79" t="s">
        <v>3652</v>
      </c>
      <c r="P148" s="79" t="s">
        <v>3653</v>
      </c>
      <c r="Q148" s="79" t="s">
        <v>3654</v>
      </c>
      <c r="R148" s="79" t="s">
        <v>3655</v>
      </c>
      <c r="S148" s="79" t="s">
        <v>3656</v>
      </c>
      <c r="T148" s="79" t="s">
        <v>3657</v>
      </c>
      <c r="U148" s="79" t="s">
        <v>3658</v>
      </c>
      <c r="V148" s="80" t="s">
        <v>3659</v>
      </c>
      <c r="W148" s="79" t="s">
        <v>3660</v>
      </c>
      <c r="X148" s="79" t="s">
        <v>3661</v>
      </c>
      <c r="Y148" s="79" t="s">
        <v>3662</v>
      </c>
      <c r="Z148" s="79" t="s">
        <v>3663</v>
      </c>
      <c r="AA148" s="79" t="s">
        <v>3664</v>
      </c>
      <c r="AB148" s="81" t="s">
        <v>3665</v>
      </c>
    </row>
    <row r="149" spans="1:28" x14ac:dyDescent="0.25">
      <c r="A149" s="9" t="s">
        <v>135</v>
      </c>
      <c r="B149" s="9" t="str">
        <f t="shared" si="14"/>
        <v>visszamenőleges hatályú értékelésre kiválasztott projekt?</v>
      </c>
      <c r="D149" s="78" t="s">
        <v>2739</v>
      </c>
      <c r="E149" s="79" t="s">
        <v>2740</v>
      </c>
      <c r="F149" s="80" t="s">
        <v>2741</v>
      </c>
      <c r="G149" s="80" t="s">
        <v>2742</v>
      </c>
      <c r="H149" s="79" t="s">
        <v>2743</v>
      </c>
      <c r="I149" s="61" t="s">
        <v>136</v>
      </c>
      <c r="J149" s="79" t="s">
        <v>3666</v>
      </c>
      <c r="K149" s="79" t="s">
        <v>3667</v>
      </c>
      <c r="L149" s="79" t="s">
        <v>3668</v>
      </c>
      <c r="M149" s="79" t="s">
        <v>3669</v>
      </c>
      <c r="N149" s="79"/>
      <c r="O149" s="79" t="s">
        <v>3670</v>
      </c>
      <c r="P149" s="79" t="s">
        <v>3671</v>
      </c>
      <c r="Q149" s="79" t="s">
        <v>3672</v>
      </c>
      <c r="R149" s="79" t="s">
        <v>3673</v>
      </c>
      <c r="S149" s="79" t="s">
        <v>3674</v>
      </c>
      <c r="T149" s="79" t="s">
        <v>3675</v>
      </c>
      <c r="U149" s="79" t="s">
        <v>3676</v>
      </c>
      <c r="V149" s="80" t="s">
        <v>3677</v>
      </c>
      <c r="W149" s="79" t="s">
        <v>3678</v>
      </c>
      <c r="X149" s="79" t="s">
        <v>3679</v>
      </c>
      <c r="Y149" s="79" t="s">
        <v>3680</v>
      </c>
      <c r="Z149" s="79" t="s">
        <v>3681</v>
      </c>
      <c r="AA149" s="79" t="s">
        <v>3682</v>
      </c>
      <c r="AB149" s="81" t="s">
        <v>3683</v>
      </c>
    </row>
    <row r="150" spans="1:28" x14ac:dyDescent="0.25">
      <c r="A150" s="9" t="s">
        <v>138</v>
      </c>
      <c r="B150" s="9" t="str">
        <f t="shared" si="14"/>
        <v>A visszamenőleges hatályú értékelés határideje</v>
      </c>
      <c r="D150" s="78" t="s">
        <v>2744</v>
      </c>
      <c r="E150" s="79" t="s">
        <v>2745</v>
      </c>
      <c r="F150" s="80" t="s">
        <v>2746</v>
      </c>
      <c r="G150" s="80" t="s">
        <v>2747</v>
      </c>
      <c r="H150" s="79" t="s">
        <v>2748</v>
      </c>
      <c r="I150" s="61" t="s">
        <v>137</v>
      </c>
      <c r="J150" s="79" t="s">
        <v>3684</v>
      </c>
      <c r="K150" s="79" t="s">
        <v>3685</v>
      </c>
      <c r="L150" s="79" t="s">
        <v>3686</v>
      </c>
      <c r="M150" s="79" t="s">
        <v>3687</v>
      </c>
      <c r="N150" s="79"/>
      <c r="O150" s="79" t="s">
        <v>3688</v>
      </c>
      <c r="P150" s="79" t="s">
        <v>3689</v>
      </c>
      <c r="Q150" s="79" t="s">
        <v>3690</v>
      </c>
      <c r="R150" s="79" t="s">
        <v>3691</v>
      </c>
      <c r="S150" s="79" t="s">
        <v>3692</v>
      </c>
      <c r="T150" s="79" t="s">
        <v>3693</v>
      </c>
      <c r="U150" s="79" t="s">
        <v>3694</v>
      </c>
      <c r="V150" s="80" t="s">
        <v>3695</v>
      </c>
      <c r="W150" s="79" t="s">
        <v>3696</v>
      </c>
      <c r="X150" s="79" t="s">
        <v>3697</v>
      </c>
      <c r="Y150" s="79" t="s">
        <v>3698</v>
      </c>
      <c r="Z150" s="79" t="s">
        <v>3699</v>
      </c>
      <c r="AA150" s="79" t="s">
        <v>3700</v>
      </c>
      <c r="AB150" s="81" t="s">
        <v>3701</v>
      </c>
    </row>
    <row r="151" spans="1:28" x14ac:dyDescent="0.25">
      <c r="A151" s="9" t="s">
        <v>140</v>
      </c>
      <c r="B151" s="9" t="str">
        <f t="shared" si="14"/>
        <v>A visszamenőleges hatályú értékelés indokai</v>
      </c>
      <c r="D151" s="78" t="s">
        <v>2749</v>
      </c>
      <c r="E151" s="79" t="s">
        <v>2750</v>
      </c>
      <c r="F151" s="80" t="s">
        <v>2751</v>
      </c>
      <c r="G151" s="80" t="s">
        <v>2752</v>
      </c>
      <c r="H151" s="79" t="s">
        <v>2753</v>
      </c>
      <c r="I151" s="63" t="s">
        <v>139</v>
      </c>
      <c r="J151" s="79" t="s">
        <v>3702</v>
      </c>
      <c r="K151" s="79" t="s">
        <v>3703</v>
      </c>
      <c r="L151" s="79" t="s">
        <v>3704</v>
      </c>
      <c r="M151" s="79" t="s">
        <v>3705</v>
      </c>
      <c r="N151" s="79"/>
      <c r="O151" s="79" t="s">
        <v>3706</v>
      </c>
      <c r="P151" s="79" t="s">
        <v>3707</v>
      </c>
      <c r="Q151" s="79" t="s">
        <v>3708</v>
      </c>
      <c r="R151" s="79" t="s">
        <v>3709</v>
      </c>
      <c r="S151" s="79" t="s">
        <v>3710</v>
      </c>
      <c r="T151" s="79" t="s">
        <v>3711</v>
      </c>
      <c r="U151" s="79" t="s">
        <v>3712</v>
      </c>
      <c r="V151" s="80" t="s">
        <v>3713</v>
      </c>
      <c r="W151" s="79" t="s">
        <v>3714</v>
      </c>
      <c r="X151" s="79" t="s">
        <v>3715</v>
      </c>
      <c r="Y151" s="79" t="s">
        <v>3716</v>
      </c>
      <c r="Z151" s="79" t="s">
        <v>3717</v>
      </c>
      <c r="AA151" s="79" t="s">
        <v>3718</v>
      </c>
      <c r="AB151" s="81" t="s">
        <v>3719</v>
      </c>
    </row>
    <row r="152" spans="1:28" x14ac:dyDescent="0.25">
      <c r="A152" s="27" t="s">
        <v>141</v>
      </c>
      <c r="B152" s="9" t="str">
        <f t="shared" si="14"/>
        <v>Súlyos eljárásokat tartalmaz</v>
      </c>
      <c r="D152" s="78" t="s">
        <v>2754</v>
      </c>
      <c r="E152" s="79" t="s">
        <v>2755</v>
      </c>
      <c r="F152" s="80" t="s">
        <v>2756</v>
      </c>
      <c r="G152" s="80" t="s">
        <v>2757</v>
      </c>
      <c r="H152" s="79" t="s">
        <v>2758</v>
      </c>
      <c r="I152" s="61" t="s">
        <v>145</v>
      </c>
      <c r="J152" s="79" t="s">
        <v>3720</v>
      </c>
      <c r="K152" s="79" t="s">
        <v>3721</v>
      </c>
      <c r="L152" s="79" t="s">
        <v>3722</v>
      </c>
      <c r="M152" s="79" t="s">
        <v>3723</v>
      </c>
      <c r="N152" s="79"/>
      <c r="O152" s="79" t="s">
        <v>3724</v>
      </c>
      <c r="P152" s="79" t="s">
        <v>3725</v>
      </c>
      <c r="Q152" s="79" t="s">
        <v>3726</v>
      </c>
      <c r="R152" s="79" t="s">
        <v>3727</v>
      </c>
      <c r="S152" s="79" t="s">
        <v>3728</v>
      </c>
      <c r="T152" s="79" t="s">
        <v>3729</v>
      </c>
      <c r="U152" s="79" t="s">
        <v>3730</v>
      </c>
      <c r="V152" s="80" t="s">
        <v>3731</v>
      </c>
      <c r="W152" s="79" t="s">
        <v>3732</v>
      </c>
      <c r="X152" s="79" t="s">
        <v>3733</v>
      </c>
      <c r="Y152" s="79" t="s">
        <v>3734</v>
      </c>
      <c r="Z152" s="79" t="s">
        <v>3735</v>
      </c>
      <c r="AA152" s="79" t="s">
        <v>3736</v>
      </c>
      <c r="AB152" s="81" t="s">
        <v>3737</v>
      </c>
    </row>
    <row r="153" spans="1:28" x14ac:dyDescent="0.25">
      <c r="A153" s="27" t="s">
        <v>142</v>
      </c>
      <c r="B153" s="9" t="str">
        <f t="shared" si="14"/>
        <v>Nem emberi főemlősöket használ</v>
      </c>
      <c r="D153" s="78" t="s">
        <v>2759</v>
      </c>
      <c r="E153" s="79" t="s">
        <v>2760</v>
      </c>
      <c r="F153" s="80" t="s">
        <v>2761</v>
      </c>
      <c r="G153" s="80" t="s">
        <v>2762</v>
      </c>
      <c r="H153" s="79" t="s">
        <v>2763</v>
      </c>
      <c r="I153" s="61" t="s">
        <v>146</v>
      </c>
      <c r="J153" s="79" t="s">
        <v>3738</v>
      </c>
      <c r="K153" s="79" t="s">
        <v>3739</v>
      </c>
      <c r="L153" s="79" t="s">
        <v>3740</v>
      </c>
      <c r="M153" s="79" t="s">
        <v>3741</v>
      </c>
      <c r="N153" s="79"/>
      <c r="O153" s="79" t="s">
        <v>3742</v>
      </c>
      <c r="P153" s="79" t="s">
        <v>3743</v>
      </c>
      <c r="Q153" s="79" t="s">
        <v>3744</v>
      </c>
      <c r="R153" s="79" t="s">
        <v>3745</v>
      </c>
      <c r="S153" s="79" t="s">
        <v>3746</v>
      </c>
      <c r="T153" s="79" t="s">
        <v>3747</v>
      </c>
      <c r="U153" s="79" t="s">
        <v>3748</v>
      </c>
      <c r="V153" s="80" t="s">
        <v>3749</v>
      </c>
      <c r="W153" s="79" t="s">
        <v>3750</v>
      </c>
      <c r="X153" s="79" t="s">
        <v>3751</v>
      </c>
      <c r="Y153" s="79" t="s">
        <v>3752</v>
      </c>
      <c r="Z153" s="79" t="s">
        <v>3753</v>
      </c>
      <c r="AA153" s="79" t="s">
        <v>3754</v>
      </c>
      <c r="AB153" s="81" t="s">
        <v>3755</v>
      </c>
    </row>
    <row r="154" spans="1:28" x14ac:dyDescent="0.25">
      <c r="A154" s="27" t="s">
        <v>143</v>
      </c>
      <c r="B154" s="9" t="str">
        <f t="shared" si="14"/>
        <v>Egyéb ok</v>
      </c>
      <c r="D154" s="78" t="s">
        <v>2764</v>
      </c>
      <c r="E154" s="79" t="s">
        <v>2765</v>
      </c>
      <c r="F154" s="80" t="s">
        <v>2766</v>
      </c>
      <c r="G154" s="80" t="s">
        <v>2767</v>
      </c>
      <c r="H154" s="79" t="s">
        <v>2768</v>
      </c>
      <c r="I154" s="61" t="s">
        <v>147</v>
      </c>
      <c r="J154" s="79" t="s">
        <v>3756</v>
      </c>
      <c r="K154" s="79" t="s">
        <v>3757</v>
      </c>
      <c r="L154" s="79" t="s">
        <v>3758</v>
      </c>
      <c r="M154" s="79" t="s">
        <v>3759</v>
      </c>
      <c r="N154" s="79"/>
      <c r="O154" s="79" t="s">
        <v>3760</v>
      </c>
      <c r="P154" s="79" t="s">
        <v>3761</v>
      </c>
      <c r="Q154" s="79" t="s">
        <v>3762</v>
      </c>
      <c r="R154" s="79" t="s">
        <v>3763</v>
      </c>
      <c r="S154" s="79" t="s">
        <v>3764</v>
      </c>
      <c r="T154" s="79" t="s">
        <v>3765</v>
      </c>
      <c r="U154" s="79" t="s">
        <v>3766</v>
      </c>
      <c r="V154" s="80" t="s">
        <v>3767</v>
      </c>
      <c r="W154" s="79" t="s">
        <v>3768</v>
      </c>
      <c r="X154" s="79" t="s">
        <v>3769</v>
      </c>
      <c r="Y154" s="79" t="s">
        <v>3770</v>
      </c>
      <c r="Z154" s="79" t="s">
        <v>3771</v>
      </c>
      <c r="AA154" s="79" t="s">
        <v>3772</v>
      </c>
      <c r="AB154" s="81" t="s">
        <v>3773</v>
      </c>
    </row>
    <row r="155" spans="1:28" x14ac:dyDescent="0.25">
      <c r="A155" s="27" t="s">
        <v>144</v>
      </c>
      <c r="B155" s="9" t="str">
        <f t="shared" si="14"/>
        <v>A visszamenőleges hatályú értékelés egyéb okának ismertetése</v>
      </c>
      <c r="D155" s="78" t="s">
        <v>2769</v>
      </c>
      <c r="E155" s="79" t="s">
        <v>2770</v>
      </c>
      <c r="F155" s="80" t="s">
        <v>2771</v>
      </c>
      <c r="G155" s="80" t="s">
        <v>2772</v>
      </c>
      <c r="H155" s="79" t="s">
        <v>2773</v>
      </c>
      <c r="I155" s="63" t="s">
        <v>148</v>
      </c>
      <c r="J155" s="79" t="s">
        <v>3774</v>
      </c>
      <c r="K155" s="79" t="s">
        <v>3775</v>
      </c>
      <c r="L155" s="79" t="s">
        <v>3776</v>
      </c>
      <c r="M155" s="79" t="s">
        <v>3777</v>
      </c>
      <c r="N155" s="79"/>
      <c r="O155" s="79" t="s">
        <v>3778</v>
      </c>
      <c r="P155" s="79" t="s">
        <v>3779</v>
      </c>
      <c r="Q155" s="79" t="s">
        <v>3780</v>
      </c>
      <c r="R155" s="79" t="s">
        <v>3781</v>
      </c>
      <c r="S155" s="79" t="s">
        <v>3782</v>
      </c>
      <c r="T155" s="79" t="s">
        <v>3783</v>
      </c>
      <c r="U155" s="79" t="s">
        <v>3784</v>
      </c>
      <c r="V155" s="80" t="s">
        <v>3785</v>
      </c>
      <c r="W155" s="79" t="s">
        <v>3786</v>
      </c>
      <c r="X155" s="79" t="s">
        <v>3787</v>
      </c>
      <c r="Y155" s="79" t="s">
        <v>3788</v>
      </c>
      <c r="Z155" s="79" t="s">
        <v>3789</v>
      </c>
      <c r="AA155" s="79" t="s">
        <v>3790</v>
      </c>
      <c r="AB155" s="81" t="s">
        <v>3791</v>
      </c>
    </row>
    <row r="156" spans="1:28" x14ac:dyDescent="0.25">
      <c r="A156" s="9" t="s">
        <v>149</v>
      </c>
      <c r="B156" s="9" t="str">
        <f t="shared" si="14"/>
        <v>Válasszon ki legalább egy okot!</v>
      </c>
      <c r="D156" s="78" t="s">
        <v>2774</v>
      </c>
      <c r="E156" s="79" t="s">
        <v>2657</v>
      </c>
      <c r="F156" s="80" t="s">
        <v>2775</v>
      </c>
      <c r="G156" s="80" t="s">
        <v>2776</v>
      </c>
      <c r="H156" s="79" t="s">
        <v>2777</v>
      </c>
      <c r="I156" s="61" t="s">
        <v>563</v>
      </c>
      <c r="J156" s="79" t="s">
        <v>3792</v>
      </c>
      <c r="K156" s="79" t="s">
        <v>3793</v>
      </c>
      <c r="L156" s="79" t="s">
        <v>3794</v>
      </c>
      <c r="M156" s="79" t="s">
        <v>3795</v>
      </c>
      <c r="N156" s="79"/>
      <c r="O156" s="79" t="s">
        <v>3796</v>
      </c>
      <c r="P156" s="79" t="s">
        <v>3797</v>
      </c>
      <c r="Q156" s="79" t="s">
        <v>3798</v>
      </c>
      <c r="R156" s="79" t="s">
        <v>3799</v>
      </c>
      <c r="S156" s="79" t="s">
        <v>3800</v>
      </c>
      <c r="T156" s="79" t="s">
        <v>3801</v>
      </c>
      <c r="U156" s="79" t="s">
        <v>3802</v>
      </c>
      <c r="V156" s="80" t="s">
        <v>3803</v>
      </c>
      <c r="W156" s="79" t="s">
        <v>3804</v>
      </c>
      <c r="X156" s="79" t="s">
        <v>3805</v>
      </c>
      <c r="Y156" s="79" t="s">
        <v>3806</v>
      </c>
      <c r="Z156" s="79" t="s">
        <v>3807</v>
      </c>
      <c r="AA156" s="79" t="s">
        <v>3808</v>
      </c>
      <c r="AB156" s="81" t="s">
        <v>3809</v>
      </c>
    </row>
    <row r="157" spans="1:28" x14ac:dyDescent="0.25">
      <c r="A157" s="27" t="s">
        <v>150</v>
      </c>
      <c r="B157" s="9" t="str">
        <f t="shared" si="14"/>
        <v>Nem megfelelő érték!</v>
      </c>
      <c r="D157" s="78" t="s">
        <v>2778</v>
      </c>
      <c r="E157" s="79" t="s">
        <v>2779</v>
      </c>
      <c r="F157" s="80" t="s">
        <v>2780</v>
      </c>
      <c r="G157" s="80" t="s">
        <v>2781</v>
      </c>
      <c r="H157" s="79" t="s">
        <v>2782</v>
      </c>
      <c r="I157" s="61" t="s">
        <v>151</v>
      </c>
      <c r="J157" s="79" t="s">
        <v>3810</v>
      </c>
      <c r="K157" s="79" t="s">
        <v>3811</v>
      </c>
      <c r="L157" s="79" t="s">
        <v>3812</v>
      </c>
      <c r="M157" s="79" t="s">
        <v>3813</v>
      </c>
      <c r="N157" s="79"/>
      <c r="O157" s="79" t="s">
        <v>3814</v>
      </c>
      <c r="P157" s="79" t="s">
        <v>3815</v>
      </c>
      <c r="Q157" s="79" t="s">
        <v>3816</v>
      </c>
      <c r="R157" s="79" t="s">
        <v>3817</v>
      </c>
      <c r="S157" s="79" t="s">
        <v>3818</v>
      </c>
      <c r="T157" s="79" t="s">
        <v>3819</v>
      </c>
      <c r="U157" s="79" t="s">
        <v>3820</v>
      </c>
      <c r="V157" s="80" t="s">
        <v>3821</v>
      </c>
      <c r="W157" s="79" t="s">
        <v>3822</v>
      </c>
      <c r="X157" s="79" t="s">
        <v>3823</v>
      </c>
      <c r="Y157" s="79" t="s">
        <v>3824</v>
      </c>
      <c r="Z157" s="79" t="s">
        <v>3825</v>
      </c>
      <c r="AA157" s="79" t="s">
        <v>3826</v>
      </c>
      <c r="AB157" s="81" t="s">
        <v>3827</v>
      </c>
    </row>
    <row r="158" spans="1:28" x14ac:dyDescent="0.25">
      <c r="A158" s="27" t="s">
        <v>364</v>
      </c>
      <c r="B158" s="9" t="str">
        <f t="shared" si="14"/>
        <v>A nem szakmai projekt-összefoglaló nemzeti azonosítója</v>
      </c>
      <c r="D158" s="78" t="s">
        <v>2783</v>
      </c>
      <c r="E158" s="79" t="s">
        <v>2784</v>
      </c>
      <c r="F158" s="80" t="s">
        <v>2785</v>
      </c>
      <c r="G158" s="80" t="s">
        <v>2786</v>
      </c>
      <c r="H158" s="79" t="s">
        <v>2787</v>
      </c>
      <c r="I158" s="61" t="s">
        <v>363</v>
      </c>
      <c r="J158" s="79" t="s">
        <v>3828</v>
      </c>
      <c r="K158" s="79" t="s">
        <v>3829</v>
      </c>
      <c r="L158" s="79" t="s">
        <v>3830</v>
      </c>
      <c r="M158" s="79" t="s">
        <v>3831</v>
      </c>
      <c r="N158" s="79"/>
      <c r="O158" s="79" t="s">
        <v>3832</v>
      </c>
      <c r="P158" s="79" t="s">
        <v>3833</v>
      </c>
      <c r="Q158" s="79" t="s">
        <v>3834</v>
      </c>
      <c r="R158" s="79" t="s">
        <v>3835</v>
      </c>
      <c r="S158" s="79" t="s">
        <v>3836</v>
      </c>
      <c r="T158" s="79" t="s">
        <v>3837</v>
      </c>
      <c r="U158" s="79" t="s">
        <v>3838</v>
      </c>
      <c r="V158" s="80" t="s">
        <v>3839</v>
      </c>
      <c r="W158" s="79" t="s">
        <v>3840</v>
      </c>
      <c r="X158" s="79" t="s">
        <v>3841</v>
      </c>
      <c r="Y158" s="79" t="s">
        <v>3842</v>
      </c>
      <c r="Z158" s="79" t="s">
        <v>3843</v>
      </c>
      <c r="AA158" s="79" t="s">
        <v>3844</v>
      </c>
      <c r="AB158" s="81" t="s">
        <v>3845</v>
      </c>
    </row>
    <row r="159" spans="1:28" x14ac:dyDescent="0.25">
      <c r="A159" s="27" t="s">
        <v>175</v>
      </c>
      <c r="B159" s="9" t="str">
        <f t="shared" ref="B159:B184" si="15">IF(TRIM(HLOOKUP(language_or_default,textTranslations,MATCH(A159,text,0),FALSE))="",HLOOKUP("en",textTranslations,MATCH(A159,text,0),FALSE),HLOOKUP(language_or_default,textTranslations,MATCH(A159,text,0),FALSE))</f>
        <v>Nem alkalmazható a kiválasztott országra!</v>
      </c>
      <c r="D159" s="78" t="s">
        <v>2788</v>
      </c>
      <c r="E159" s="79" t="s">
        <v>2789</v>
      </c>
      <c r="F159" s="80" t="s">
        <v>2790</v>
      </c>
      <c r="G159" s="80" t="s">
        <v>2791</v>
      </c>
      <c r="H159" s="79" t="s">
        <v>2792</v>
      </c>
      <c r="I159" s="61" t="s">
        <v>176</v>
      </c>
      <c r="J159" s="79" t="s">
        <v>3846</v>
      </c>
      <c r="K159" s="79" t="s">
        <v>3847</v>
      </c>
      <c r="L159" s="79" t="s">
        <v>3848</v>
      </c>
      <c r="M159" s="79" t="s">
        <v>3849</v>
      </c>
      <c r="N159" s="79"/>
      <c r="O159" s="79" t="s">
        <v>3850</v>
      </c>
      <c r="P159" s="79" t="s">
        <v>3851</v>
      </c>
      <c r="Q159" s="79" t="s">
        <v>3852</v>
      </c>
      <c r="R159" s="79" t="s">
        <v>3853</v>
      </c>
      <c r="S159" s="79" t="s">
        <v>3854</v>
      </c>
      <c r="T159" s="79" t="s">
        <v>3855</v>
      </c>
      <c r="U159" s="79" t="s">
        <v>3856</v>
      </c>
      <c r="V159" s="80" t="s">
        <v>3857</v>
      </c>
      <c r="W159" s="79" t="s">
        <v>3858</v>
      </c>
      <c r="X159" s="79" t="s">
        <v>3859</v>
      </c>
      <c r="Y159" s="79" t="s">
        <v>3860</v>
      </c>
      <c r="Z159" s="79" t="s">
        <v>3861</v>
      </c>
      <c r="AA159" s="79" t="s">
        <v>3862</v>
      </c>
      <c r="AB159" s="81" t="s">
        <v>3863</v>
      </c>
    </row>
    <row r="160" spans="1:28" x14ac:dyDescent="0.25">
      <c r="A160" s="27" t="s">
        <v>177</v>
      </c>
      <c r="B160" s="9" t="str">
        <f t="shared" si="15"/>
        <v>Az illetékes hatóság tölti ki!</v>
      </c>
      <c r="D160" s="78" t="s">
        <v>2793</v>
      </c>
      <c r="E160" s="79" t="s">
        <v>2794</v>
      </c>
      <c r="F160" s="80" t="s">
        <v>2795</v>
      </c>
      <c r="G160" s="80" t="s">
        <v>2796</v>
      </c>
      <c r="H160" s="79" t="s">
        <v>2797</v>
      </c>
      <c r="I160" s="61" t="s">
        <v>178</v>
      </c>
      <c r="J160" s="79" t="s">
        <v>3864</v>
      </c>
      <c r="K160" s="79" t="s">
        <v>3865</v>
      </c>
      <c r="L160" s="79" t="s">
        <v>3866</v>
      </c>
      <c r="M160" s="79" t="s">
        <v>3867</v>
      </c>
      <c r="N160" s="79"/>
      <c r="O160" s="79" t="s">
        <v>3868</v>
      </c>
      <c r="P160" s="79" t="s">
        <v>3869</v>
      </c>
      <c r="Q160" s="79" t="s">
        <v>3870</v>
      </c>
      <c r="R160" s="79" t="s">
        <v>3871</v>
      </c>
      <c r="S160" s="79" t="s">
        <v>3872</v>
      </c>
      <c r="T160" s="79" t="s">
        <v>3873</v>
      </c>
      <c r="U160" s="79" t="s">
        <v>3874</v>
      </c>
      <c r="V160" s="80" t="s">
        <v>3875</v>
      </c>
      <c r="W160" s="79" t="s">
        <v>3876</v>
      </c>
      <c r="X160" s="79" t="s">
        <v>3877</v>
      </c>
      <c r="Y160" s="79" t="s">
        <v>3878</v>
      </c>
      <c r="Z160" s="79" t="s">
        <v>3879</v>
      </c>
      <c r="AA160" s="79" t="s">
        <v>3880</v>
      </c>
      <c r="AB160" s="81" t="s">
        <v>3881</v>
      </c>
    </row>
    <row r="161" spans="1:28" x14ac:dyDescent="0.25">
      <c r="A161" s="27" t="s">
        <v>303</v>
      </c>
      <c r="B161" s="9" t="str">
        <f t="shared" si="15"/>
        <v>Az összesített számnak 0-nál nagyobbnak kell lennie!</v>
      </c>
      <c r="D161" s="78" t="s">
        <v>2798</v>
      </c>
      <c r="E161" s="79" t="s">
        <v>2799</v>
      </c>
      <c r="F161" s="80" t="s">
        <v>2800</v>
      </c>
      <c r="G161" s="80" t="s">
        <v>2801</v>
      </c>
      <c r="H161" s="79" t="s">
        <v>2802</v>
      </c>
      <c r="I161" s="61" t="s">
        <v>306</v>
      </c>
      <c r="J161" s="79" t="s">
        <v>3882</v>
      </c>
      <c r="K161" s="79" t="s">
        <v>3883</v>
      </c>
      <c r="L161" s="79" t="s">
        <v>3884</v>
      </c>
      <c r="M161" s="79" t="s">
        <v>3885</v>
      </c>
      <c r="N161" s="79"/>
      <c r="O161" s="79" t="s">
        <v>3886</v>
      </c>
      <c r="P161" s="79" t="s">
        <v>3887</v>
      </c>
      <c r="Q161" s="79" t="s">
        <v>3888</v>
      </c>
      <c r="R161" s="79" t="s">
        <v>3889</v>
      </c>
      <c r="S161" s="79" t="s">
        <v>3890</v>
      </c>
      <c r="T161" s="79" t="s">
        <v>3891</v>
      </c>
      <c r="U161" s="79" t="s">
        <v>3892</v>
      </c>
      <c r="V161" s="80" t="s">
        <v>3893</v>
      </c>
      <c r="W161" s="79" t="s">
        <v>3894</v>
      </c>
      <c r="X161" s="79" t="s">
        <v>3895</v>
      </c>
      <c r="Y161" s="79" t="s">
        <v>3896</v>
      </c>
      <c r="Z161" s="79" t="s">
        <v>3897</v>
      </c>
      <c r="AA161" s="79" t="s">
        <v>3898</v>
      </c>
      <c r="AB161" s="81" t="s">
        <v>3899</v>
      </c>
    </row>
    <row r="162" spans="1:28" x14ac:dyDescent="0.25">
      <c r="A162" s="27" t="s">
        <v>304</v>
      </c>
      <c r="B162" s="9" t="str">
        <f t="shared" si="15"/>
        <v>A fajokat ki kell választani!</v>
      </c>
      <c r="D162" s="78" t="s">
        <v>2803</v>
      </c>
      <c r="E162" s="79" t="s">
        <v>2804</v>
      </c>
      <c r="F162" s="80" t="s">
        <v>2805</v>
      </c>
      <c r="G162" s="80" t="s">
        <v>2806</v>
      </c>
      <c r="H162" s="79" t="s">
        <v>2807</v>
      </c>
      <c r="I162" s="61" t="s">
        <v>305</v>
      </c>
      <c r="J162" s="79" t="s">
        <v>3900</v>
      </c>
      <c r="K162" s="79" t="s">
        <v>3901</v>
      </c>
      <c r="L162" s="79" t="s">
        <v>3902</v>
      </c>
      <c r="M162" s="79" t="s">
        <v>3903</v>
      </c>
      <c r="N162" s="79"/>
      <c r="O162" s="79" t="s">
        <v>3904</v>
      </c>
      <c r="P162" s="79" t="s">
        <v>3905</v>
      </c>
      <c r="Q162" s="79" t="s">
        <v>3906</v>
      </c>
      <c r="R162" s="79" t="s">
        <v>3907</v>
      </c>
      <c r="S162" s="79" t="s">
        <v>3908</v>
      </c>
      <c r="T162" s="79" t="s">
        <v>3909</v>
      </c>
      <c r="U162" s="79" t="s">
        <v>3910</v>
      </c>
      <c r="V162" s="80" t="s">
        <v>3911</v>
      </c>
      <c r="W162" s="79" t="s">
        <v>3912</v>
      </c>
      <c r="X162" s="79" t="s">
        <v>3913</v>
      </c>
      <c r="Y162" s="79" t="s">
        <v>3914</v>
      </c>
      <c r="Z162" s="79" t="s">
        <v>3915</v>
      </c>
      <c r="AA162" s="79" t="s">
        <v>3916</v>
      </c>
      <c r="AB162" s="81" t="s">
        <v>3917</v>
      </c>
    </row>
    <row r="163" spans="1:28" x14ac:dyDescent="0.25">
      <c r="A163" s="27" t="s">
        <v>308</v>
      </c>
      <c r="B163" s="9" t="str">
        <f t="shared" si="15"/>
        <v>Legalább 1 sor!</v>
      </c>
      <c r="D163" s="78" t="s">
        <v>2808</v>
      </c>
      <c r="E163" s="79" t="s">
        <v>2809</v>
      </c>
      <c r="F163" s="80" t="s">
        <v>2810</v>
      </c>
      <c r="G163" s="80" t="s">
        <v>2811</v>
      </c>
      <c r="H163" s="79" t="s">
        <v>2812</v>
      </c>
      <c r="I163" s="61" t="s">
        <v>307</v>
      </c>
      <c r="J163" s="79" t="s">
        <v>3918</v>
      </c>
      <c r="K163" s="79" t="s">
        <v>3919</v>
      </c>
      <c r="L163" s="79" t="s">
        <v>3920</v>
      </c>
      <c r="M163" s="79" t="s">
        <v>3921</v>
      </c>
      <c r="N163" s="79"/>
      <c r="O163" s="79" t="s">
        <v>3922</v>
      </c>
      <c r="P163" s="79" t="s">
        <v>3923</v>
      </c>
      <c r="Q163" s="79" t="s">
        <v>3924</v>
      </c>
      <c r="R163" s="79" t="s">
        <v>3925</v>
      </c>
      <c r="S163" s="79" t="s">
        <v>3926</v>
      </c>
      <c r="T163" s="79" t="s">
        <v>3927</v>
      </c>
      <c r="U163" s="79" t="s">
        <v>3928</v>
      </c>
      <c r="V163" s="80" t="s">
        <v>3929</v>
      </c>
      <c r="W163" s="79" t="s">
        <v>3930</v>
      </c>
      <c r="X163" s="79" t="s">
        <v>3931</v>
      </c>
      <c r="Y163" s="79" t="s">
        <v>3932</v>
      </c>
      <c r="Z163" s="79" t="s">
        <v>3933</v>
      </c>
      <c r="AA163" s="79" t="s">
        <v>3934</v>
      </c>
      <c r="AB163" s="81" t="s">
        <v>3935</v>
      </c>
    </row>
    <row r="164" spans="1:28" x14ac:dyDescent="0.25">
      <c r="A164" s="27" t="s">
        <v>309</v>
      </c>
      <c r="B164" s="9" t="str">
        <f t="shared" si="15"/>
        <v>Faj</v>
      </c>
      <c r="D164" s="78" t="s">
        <v>2813</v>
      </c>
      <c r="E164" s="79" t="s">
        <v>2814</v>
      </c>
      <c r="F164" s="80" t="s">
        <v>2815</v>
      </c>
      <c r="G164" s="80" t="s">
        <v>2815</v>
      </c>
      <c r="H164" s="79" t="s">
        <v>2816</v>
      </c>
      <c r="I164" s="61" t="s">
        <v>185</v>
      </c>
      <c r="J164" s="79" t="s">
        <v>3936</v>
      </c>
      <c r="K164" s="79" t="s">
        <v>3937</v>
      </c>
      <c r="L164" s="79" t="s">
        <v>3938</v>
      </c>
      <c r="M164" s="79" t="s">
        <v>3939</v>
      </c>
      <c r="N164" s="79"/>
      <c r="O164" s="79" t="s">
        <v>3940</v>
      </c>
      <c r="P164" s="79" t="s">
        <v>3941</v>
      </c>
      <c r="Q164" s="79" t="s">
        <v>3942</v>
      </c>
      <c r="R164" s="79" t="s">
        <v>3943</v>
      </c>
      <c r="S164" s="79" t="s">
        <v>3944</v>
      </c>
      <c r="T164" s="79" t="s">
        <v>3945</v>
      </c>
      <c r="U164" s="79" t="s">
        <v>3946</v>
      </c>
      <c r="V164" s="80" t="s">
        <v>3947</v>
      </c>
      <c r="W164" s="79" t="s">
        <v>3948</v>
      </c>
      <c r="X164" s="79" t="s">
        <v>3949</v>
      </c>
      <c r="Y164" s="79" t="s">
        <v>2814</v>
      </c>
      <c r="Z164" s="79" t="s">
        <v>3940</v>
      </c>
      <c r="AA164" s="79" t="s">
        <v>3950</v>
      </c>
      <c r="AB164" s="81" t="s">
        <v>3951</v>
      </c>
    </row>
    <row r="165" spans="1:28" x14ac:dyDescent="0.25">
      <c r="A165" s="27" t="s">
        <v>310</v>
      </c>
      <c r="B165" s="9" t="str">
        <f t="shared" si="15"/>
        <v>Érzéstelenítéses-túlaltatásos</v>
      </c>
      <c r="D165" s="78" t="s">
        <v>2817</v>
      </c>
      <c r="E165" s="79" t="s">
        <v>2818</v>
      </c>
      <c r="F165" s="80" t="s">
        <v>2819</v>
      </c>
      <c r="G165" s="80" t="s">
        <v>2820</v>
      </c>
      <c r="H165" s="79" t="s">
        <v>2821</v>
      </c>
      <c r="I165" s="61" t="s">
        <v>188</v>
      </c>
      <c r="J165" s="79" t="s">
        <v>3952</v>
      </c>
      <c r="K165" s="79" t="s">
        <v>3953</v>
      </c>
      <c r="L165" s="79" t="s">
        <v>3954</v>
      </c>
      <c r="M165" s="79" t="s">
        <v>3955</v>
      </c>
      <c r="N165" s="79"/>
      <c r="O165" s="79" t="s">
        <v>3956</v>
      </c>
      <c r="P165" s="79" t="s">
        <v>3957</v>
      </c>
      <c r="Q165" s="79" t="s">
        <v>3958</v>
      </c>
      <c r="R165" s="79" t="s">
        <v>3959</v>
      </c>
      <c r="S165" s="79" t="s">
        <v>3960</v>
      </c>
      <c r="T165" s="79" t="s">
        <v>3961</v>
      </c>
      <c r="U165" s="79" t="s">
        <v>3962</v>
      </c>
      <c r="V165" s="80" t="s">
        <v>3963</v>
      </c>
      <c r="W165" s="79" t="s">
        <v>3964</v>
      </c>
      <c r="X165" s="79" t="s">
        <v>3965</v>
      </c>
      <c r="Y165" s="79" t="s">
        <v>3966</v>
      </c>
      <c r="Z165" s="79" t="s">
        <v>3956</v>
      </c>
      <c r="AA165" s="79" t="s">
        <v>3967</v>
      </c>
      <c r="AB165" s="81" t="s">
        <v>2819</v>
      </c>
    </row>
    <row r="166" spans="1:28" x14ac:dyDescent="0.25">
      <c r="A166" s="27" t="s">
        <v>311</v>
      </c>
      <c r="B166" s="9" t="str">
        <f t="shared" si="15"/>
        <v>Enyhe</v>
      </c>
      <c r="D166" s="78" t="s">
        <v>2822</v>
      </c>
      <c r="E166" s="79" t="s">
        <v>2823</v>
      </c>
      <c r="F166" s="80" t="s">
        <v>2824</v>
      </c>
      <c r="G166" s="80" t="s">
        <v>2825</v>
      </c>
      <c r="H166" s="79" t="s">
        <v>2826</v>
      </c>
      <c r="I166" s="61" t="s">
        <v>184</v>
      </c>
      <c r="J166" s="79" t="s">
        <v>3968</v>
      </c>
      <c r="K166" s="79" t="s">
        <v>3969</v>
      </c>
      <c r="L166" s="79" t="s">
        <v>3970</v>
      </c>
      <c r="M166" s="79" t="s">
        <v>3971</v>
      </c>
      <c r="N166" s="79"/>
      <c r="O166" s="79" t="s">
        <v>3972</v>
      </c>
      <c r="P166" s="79" t="s">
        <v>3973</v>
      </c>
      <c r="Q166" s="79" t="s">
        <v>3974</v>
      </c>
      <c r="R166" s="79" t="s">
        <v>3975</v>
      </c>
      <c r="S166" s="79" t="s">
        <v>3976</v>
      </c>
      <c r="T166" s="79" t="s">
        <v>3977</v>
      </c>
      <c r="U166" s="79" t="s">
        <v>3978</v>
      </c>
      <c r="V166" s="80" t="s">
        <v>3979</v>
      </c>
      <c r="W166" s="79" t="s">
        <v>3980</v>
      </c>
      <c r="X166" s="79" t="s">
        <v>3981</v>
      </c>
      <c r="Y166" s="79" t="s">
        <v>3982</v>
      </c>
      <c r="Z166" s="79" t="s">
        <v>3972</v>
      </c>
      <c r="AA166" s="79" t="s">
        <v>3983</v>
      </c>
      <c r="AB166" s="81" t="s">
        <v>184</v>
      </c>
    </row>
    <row r="167" spans="1:28" x14ac:dyDescent="0.25">
      <c r="A167" s="27" t="s">
        <v>312</v>
      </c>
      <c r="B167" s="9" t="str">
        <f t="shared" si="15"/>
        <v>Mérsékelt</v>
      </c>
      <c r="D167" s="78" t="s">
        <v>2827</v>
      </c>
      <c r="E167" s="79" t="s">
        <v>2828</v>
      </c>
      <c r="F167" s="80" t="s">
        <v>2829</v>
      </c>
      <c r="G167" s="80" t="s">
        <v>2830</v>
      </c>
      <c r="H167" s="79" t="s">
        <v>2831</v>
      </c>
      <c r="I167" s="61" t="s">
        <v>186</v>
      </c>
      <c r="J167" s="79" t="s">
        <v>3984</v>
      </c>
      <c r="K167" s="79" t="s">
        <v>3985</v>
      </c>
      <c r="L167" s="79" t="s">
        <v>3986</v>
      </c>
      <c r="M167" s="79" t="s">
        <v>3987</v>
      </c>
      <c r="N167" s="79"/>
      <c r="O167" s="79" t="s">
        <v>3988</v>
      </c>
      <c r="P167" s="79" t="s">
        <v>3989</v>
      </c>
      <c r="Q167" s="79" t="s">
        <v>3990</v>
      </c>
      <c r="R167" s="79" t="s">
        <v>3991</v>
      </c>
      <c r="S167" s="79" t="s">
        <v>3992</v>
      </c>
      <c r="T167" s="79" t="s">
        <v>3993</v>
      </c>
      <c r="U167" s="79" t="s">
        <v>3994</v>
      </c>
      <c r="V167" s="80" t="s">
        <v>3995</v>
      </c>
      <c r="W167" s="79" t="s">
        <v>3984</v>
      </c>
      <c r="X167" s="79" t="s">
        <v>3996</v>
      </c>
      <c r="Y167" s="79" t="s">
        <v>3997</v>
      </c>
      <c r="Z167" s="79" t="s">
        <v>3998</v>
      </c>
      <c r="AA167" s="79" t="s">
        <v>3999</v>
      </c>
      <c r="AB167" s="81" t="s">
        <v>2829</v>
      </c>
    </row>
    <row r="168" spans="1:28" x14ac:dyDescent="0.25">
      <c r="A168" s="27" t="s">
        <v>313</v>
      </c>
      <c r="B168" s="9" t="str">
        <f t="shared" si="15"/>
        <v>Súlyos</v>
      </c>
      <c r="D168" s="78" t="s">
        <v>2832</v>
      </c>
      <c r="E168" s="79" t="s">
        <v>2833</v>
      </c>
      <c r="F168" s="80" t="s">
        <v>2834</v>
      </c>
      <c r="G168" s="80" t="s">
        <v>2835</v>
      </c>
      <c r="H168" s="79" t="s">
        <v>2836</v>
      </c>
      <c r="I168" s="61" t="s">
        <v>187</v>
      </c>
      <c r="J168" s="79" t="s">
        <v>4000</v>
      </c>
      <c r="K168" s="79" t="s">
        <v>4001</v>
      </c>
      <c r="L168" s="79" t="s">
        <v>4002</v>
      </c>
      <c r="M168" s="79" t="s">
        <v>4003</v>
      </c>
      <c r="N168" s="79"/>
      <c r="O168" s="79" t="s">
        <v>4004</v>
      </c>
      <c r="P168" s="79" t="s">
        <v>4005</v>
      </c>
      <c r="Q168" s="79" t="s">
        <v>4006</v>
      </c>
      <c r="R168" s="79" t="s">
        <v>4007</v>
      </c>
      <c r="S168" s="79" t="s">
        <v>4008</v>
      </c>
      <c r="T168" s="79" t="s">
        <v>4009</v>
      </c>
      <c r="U168" s="79" t="s">
        <v>4010</v>
      </c>
      <c r="V168" s="80" t="s">
        <v>4011</v>
      </c>
      <c r="W168" s="79" t="s">
        <v>4012</v>
      </c>
      <c r="X168" s="79" t="s">
        <v>4013</v>
      </c>
      <c r="Y168" s="79" t="s">
        <v>4014</v>
      </c>
      <c r="Z168" s="79" t="s">
        <v>4015</v>
      </c>
      <c r="AA168" s="79" t="s">
        <v>4016</v>
      </c>
      <c r="AB168" s="81" t="s">
        <v>4017</v>
      </c>
    </row>
    <row r="169" spans="1:28" x14ac:dyDescent="0.25">
      <c r="A169" s="27" t="s">
        <v>314</v>
      </c>
      <c r="B169" s="9" t="str">
        <f t="shared" si="15"/>
        <v>Összesen</v>
      </c>
      <c r="D169" s="78" t="s">
        <v>2837</v>
      </c>
      <c r="E169" s="79" t="s">
        <v>2838</v>
      </c>
      <c r="F169" s="80" t="s">
        <v>2839</v>
      </c>
      <c r="G169" s="80" t="s">
        <v>2840</v>
      </c>
      <c r="H169" s="79" t="s">
        <v>2841</v>
      </c>
      <c r="I169" s="61" t="s">
        <v>11</v>
      </c>
      <c r="J169" s="79" t="s">
        <v>4018</v>
      </c>
      <c r="K169" s="79" t="s">
        <v>4019</v>
      </c>
      <c r="L169" s="79" t="s">
        <v>4020</v>
      </c>
      <c r="M169" s="79" t="s">
        <v>4021</v>
      </c>
      <c r="N169" s="79"/>
      <c r="O169" s="79" t="s">
        <v>4022</v>
      </c>
      <c r="P169" s="79" t="s">
        <v>4023</v>
      </c>
      <c r="Q169" s="79" t="s">
        <v>4024</v>
      </c>
      <c r="R169" s="79" t="s">
        <v>4025</v>
      </c>
      <c r="S169" s="79" t="s">
        <v>4026</v>
      </c>
      <c r="T169" s="79" t="s">
        <v>4027</v>
      </c>
      <c r="U169" s="79" t="s">
        <v>4028</v>
      </c>
      <c r="V169" s="80" t="s">
        <v>4029</v>
      </c>
      <c r="W169" s="79" t="s">
        <v>4018</v>
      </c>
      <c r="X169" s="79" t="s">
        <v>4030</v>
      </c>
      <c r="Y169" s="79" t="s">
        <v>2838</v>
      </c>
      <c r="Z169" s="79" t="s">
        <v>4031</v>
      </c>
      <c r="AA169" s="79" t="s">
        <v>4032</v>
      </c>
      <c r="AB169" s="81" t="s">
        <v>4033</v>
      </c>
    </row>
    <row r="170" spans="1:28" x14ac:dyDescent="0.25">
      <c r="A170" s="27" t="s">
        <v>318</v>
      </c>
      <c r="B170" s="9" t="str">
        <f t="shared" si="15"/>
        <v>Ismételten felhasznált</v>
      </c>
      <c r="D170" s="78" t="s">
        <v>2842</v>
      </c>
      <c r="E170" s="79" t="s">
        <v>2843</v>
      </c>
      <c r="F170" s="80" t="s">
        <v>2844</v>
      </c>
      <c r="G170" s="80" t="s">
        <v>2845</v>
      </c>
      <c r="H170" s="79" t="s">
        <v>2846</v>
      </c>
      <c r="I170" s="61" t="s">
        <v>321</v>
      </c>
      <c r="J170" s="79" t="s">
        <v>4034</v>
      </c>
      <c r="K170" s="79" t="s">
        <v>4035</v>
      </c>
      <c r="L170" s="79" t="s">
        <v>4036</v>
      </c>
      <c r="M170" s="79" t="s">
        <v>4037</v>
      </c>
      <c r="N170" s="79"/>
      <c r="O170" s="79" t="s">
        <v>4038</v>
      </c>
      <c r="P170" s="79" t="s">
        <v>4039</v>
      </c>
      <c r="Q170" s="79" t="s">
        <v>4040</v>
      </c>
      <c r="R170" s="79" t="s">
        <v>4041</v>
      </c>
      <c r="S170" s="79" t="s">
        <v>4042</v>
      </c>
      <c r="T170" s="79" t="s">
        <v>4043</v>
      </c>
      <c r="U170" s="79" t="s">
        <v>4044</v>
      </c>
      <c r="V170" s="80" t="s">
        <v>4045</v>
      </c>
      <c r="W170" s="79" t="s">
        <v>4046</v>
      </c>
      <c r="X170" s="79" t="s">
        <v>4047</v>
      </c>
      <c r="Y170" s="79" t="s">
        <v>4048</v>
      </c>
      <c r="Z170" s="79" t="s">
        <v>4049</v>
      </c>
      <c r="AA170" s="93" t="s">
        <v>4050</v>
      </c>
      <c r="AB170" s="81" t="s">
        <v>4051</v>
      </c>
    </row>
    <row r="171" spans="1:28" x14ac:dyDescent="0.25">
      <c r="A171" s="27" t="s">
        <v>319</v>
      </c>
      <c r="B171" s="9" t="str">
        <f t="shared" si="15"/>
        <v>Visszajuttatott</v>
      </c>
      <c r="D171" s="78" t="s">
        <v>2847</v>
      </c>
      <c r="E171" s="79" t="s">
        <v>2848</v>
      </c>
      <c r="F171" s="80" t="s">
        <v>2849</v>
      </c>
      <c r="G171" s="80" t="s">
        <v>2850</v>
      </c>
      <c r="H171" s="79" t="s">
        <v>2851</v>
      </c>
      <c r="I171" s="61" t="s">
        <v>322</v>
      </c>
      <c r="J171" s="79" t="s">
        <v>4052</v>
      </c>
      <c r="K171" s="79" t="s">
        <v>4053</v>
      </c>
      <c r="L171" s="79" t="s">
        <v>4054</v>
      </c>
      <c r="M171" s="79" t="s">
        <v>4055</v>
      </c>
      <c r="N171" s="79"/>
      <c r="O171" s="79" t="s">
        <v>4056</v>
      </c>
      <c r="P171" s="79" t="s">
        <v>4057</v>
      </c>
      <c r="Q171" s="79" t="s">
        <v>4058</v>
      </c>
      <c r="R171" s="79" t="s">
        <v>4059</v>
      </c>
      <c r="S171" s="79" t="s">
        <v>4060</v>
      </c>
      <c r="T171" s="79" t="s">
        <v>4061</v>
      </c>
      <c r="U171" s="79" t="s">
        <v>4062</v>
      </c>
      <c r="V171" s="80" t="s">
        <v>4063</v>
      </c>
      <c r="W171" s="79" t="s">
        <v>4064</v>
      </c>
      <c r="X171" s="79" t="s">
        <v>4065</v>
      </c>
      <c r="Y171" s="79" t="s">
        <v>4066</v>
      </c>
      <c r="Z171" s="79" t="s">
        <v>4067</v>
      </c>
      <c r="AA171" s="93" t="s">
        <v>4068</v>
      </c>
      <c r="AB171" s="81" t="s">
        <v>4069</v>
      </c>
    </row>
    <row r="172" spans="1:28" x14ac:dyDescent="0.25">
      <c r="A172" s="27" t="s">
        <v>320</v>
      </c>
      <c r="B172" s="9" t="str">
        <f t="shared" si="15"/>
        <v>Kihelyezett</v>
      </c>
      <c r="D172" s="78" t="s">
        <v>2852</v>
      </c>
      <c r="E172" s="79" t="s">
        <v>2853</v>
      </c>
      <c r="F172" s="80" t="s">
        <v>2854</v>
      </c>
      <c r="G172" s="80" t="s">
        <v>2855</v>
      </c>
      <c r="H172" s="79" t="s">
        <v>2856</v>
      </c>
      <c r="I172" s="61" t="s">
        <v>323</v>
      </c>
      <c r="J172" s="79" t="s">
        <v>4070</v>
      </c>
      <c r="K172" s="79" t="s">
        <v>4071</v>
      </c>
      <c r="L172" s="79" t="s">
        <v>4072</v>
      </c>
      <c r="M172" s="79" t="s">
        <v>4073</v>
      </c>
      <c r="N172" s="79"/>
      <c r="O172" s="79" t="s">
        <v>4074</v>
      </c>
      <c r="P172" s="79" t="s">
        <v>4075</v>
      </c>
      <c r="Q172" s="79" t="s">
        <v>4076</v>
      </c>
      <c r="R172" s="79" t="s">
        <v>4077</v>
      </c>
      <c r="S172" s="79" t="s">
        <v>4078</v>
      </c>
      <c r="T172" s="79" t="s">
        <v>4079</v>
      </c>
      <c r="U172" s="79" t="s">
        <v>4080</v>
      </c>
      <c r="V172" s="80" t="s">
        <v>4081</v>
      </c>
      <c r="W172" s="79" t="s">
        <v>4070</v>
      </c>
      <c r="X172" s="79" t="s">
        <v>4082</v>
      </c>
      <c r="Y172" s="79" t="s">
        <v>4083</v>
      </c>
      <c r="Z172" s="79" t="s">
        <v>4084</v>
      </c>
      <c r="AA172" s="93" t="s">
        <v>4085</v>
      </c>
      <c r="AB172" s="81" t="s">
        <v>4086</v>
      </c>
    </row>
    <row r="173" spans="1:28" x14ac:dyDescent="0.25">
      <c r="A173" s="27" t="s">
        <v>324</v>
      </c>
      <c r="B173" s="9" t="str">
        <f t="shared" si="15"/>
        <v>Ismertesse a projekt célkitűzéseit (például bizonyos tudományos ismeretek megszerzése, tudományos vagy klinikai szükségletek kielégítése)!</v>
      </c>
      <c r="D173" s="78" t="s">
        <v>2857</v>
      </c>
      <c r="E173" s="79" t="s">
        <v>2858</v>
      </c>
      <c r="F173" s="80" t="s">
        <v>2859</v>
      </c>
      <c r="G173" s="80" t="s">
        <v>2860</v>
      </c>
      <c r="H173" s="79" t="s">
        <v>2861</v>
      </c>
      <c r="I173" s="61" t="s">
        <v>325</v>
      </c>
      <c r="J173" s="79" t="s">
        <v>4087</v>
      </c>
      <c r="K173" s="79" t="s">
        <v>4088</v>
      </c>
      <c r="L173" s="79" t="s">
        <v>4089</v>
      </c>
      <c r="M173" s="79" t="s">
        <v>4090</v>
      </c>
      <c r="N173" s="79"/>
      <c r="O173" s="79" t="s">
        <v>4091</v>
      </c>
      <c r="P173" s="79" t="s">
        <v>4092</v>
      </c>
      <c r="Q173" s="79" t="s">
        <v>4093</v>
      </c>
      <c r="R173" s="79" t="s">
        <v>4094</v>
      </c>
      <c r="S173" s="79" t="s">
        <v>4095</v>
      </c>
      <c r="T173" s="79" t="s">
        <v>4096</v>
      </c>
      <c r="U173" s="79" t="s">
        <v>4097</v>
      </c>
      <c r="V173" s="80" t="s">
        <v>4098</v>
      </c>
      <c r="W173" s="79" t="s">
        <v>4099</v>
      </c>
      <c r="X173" s="79" t="s">
        <v>4100</v>
      </c>
      <c r="Y173" s="79" t="s">
        <v>4101</v>
      </c>
      <c r="Z173" s="79" t="s">
        <v>4102</v>
      </c>
      <c r="AA173" s="79" t="s">
        <v>4103</v>
      </c>
      <c r="AB173" s="81" t="s">
        <v>4104</v>
      </c>
    </row>
    <row r="174" spans="1:28" x14ac:dyDescent="0.25">
      <c r="A174" s="27" t="s">
        <v>326</v>
      </c>
      <c r="B174" s="9" t="str">
        <f t="shared" si="15"/>
        <v>Milyen potenciális előnyök származhatnak a projektből? Ismertesse, hogy a projekt hogyan járulhat hozzá a tudomány fejlődéséhez, illetve miért lehet hasznos az emberek, az állatok és a környezet szempontjából! Adott esetben különbséget kell tenni a rövid távú (a projekt időtartama alatt jelentkező) és a hosszú távú (a projekt befejezését követően jelentkező) előnyök között.</v>
      </c>
      <c r="D174" s="78" t="s">
        <v>2862</v>
      </c>
      <c r="E174" s="79" t="s">
        <v>2863</v>
      </c>
      <c r="F174" s="80" t="s">
        <v>2864</v>
      </c>
      <c r="G174" s="80" t="s">
        <v>2865</v>
      </c>
      <c r="H174" s="79" t="s">
        <v>2866</v>
      </c>
      <c r="I174" s="61" t="s">
        <v>327</v>
      </c>
      <c r="J174" s="79" t="s">
        <v>4105</v>
      </c>
      <c r="K174" s="79" t="s">
        <v>4106</v>
      </c>
      <c r="L174" s="79" t="s">
        <v>4107</v>
      </c>
      <c r="M174" s="79" t="s">
        <v>4108</v>
      </c>
      <c r="N174" s="79"/>
      <c r="O174" s="79" t="s">
        <v>4109</v>
      </c>
      <c r="P174" s="79" t="s">
        <v>4110</v>
      </c>
      <c r="Q174" s="80" t="s">
        <v>4111</v>
      </c>
      <c r="R174" s="79" t="s">
        <v>4112</v>
      </c>
      <c r="S174" s="79" t="s">
        <v>4113</v>
      </c>
      <c r="T174" s="79" t="s">
        <v>4114</v>
      </c>
      <c r="U174" s="79" t="s">
        <v>4115</v>
      </c>
      <c r="V174" s="80" t="s">
        <v>4116</v>
      </c>
      <c r="W174" s="79" t="s">
        <v>4117</v>
      </c>
      <c r="X174" s="79" t="s">
        <v>4118</v>
      </c>
      <c r="Y174" s="79" t="s">
        <v>4119</v>
      </c>
      <c r="Z174" s="79" t="s">
        <v>4120</v>
      </c>
      <c r="AA174" s="79" t="s">
        <v>4121</v>
      </c>
      <c r="AB174" s="81" t="s">
        <v>4122</v>
      </c>
    </row>
    <row r="175" spans="1:28" x14ac:dyDescent="0.25">
      <c r="A175" s="27" t="s">
        <v>328</v>
      </c>
      <c r="B175" s="9" t="str">
        <f t="shared" si="15"/>
        <v>Milyen eljárásoknak vetik alá az állatokat (pl. injekciók, sebészeti beavatkozások)? Adja meg ezen eljárások számát és időtartamát!</v>
      </c>
      <c r="D175" s="78" t="s">
        <v>2867</v>
      </c>
      <c r="E175" s="79" t="s">
        <v>2868</v>
      </c>
      <c r="F175" s="80" t="s">
        <v>2869</v>
      </c>
      <c r="G175" s="80" t="s">
        <v>2870</v>
      </c>
      <c r="H175" s="79" t="s">
        <v>2871</v>
      </c>
      <c r="I175" s="61" t="s">
        <v>329</v>
      </c>
      <c r="J175" s="79" t="s">
        <v>4123</v>
      </c>
      <c r="K175" s="79" t="s">
        <v>4124</v>
      </c>
      <c r="L175" s="79" t="s">
        <v>4125</v>
      </c>
      <c r="M175" s="79" t="s">
        <v>4126</v>
      </c>
      <c r="N175" s="79"/>
      <c r="O175" s="79" t="s">
        <v>4127</v>
      </c>
      <c r="P175" s="79" t="s">
        <v>4128</v>
      </c>
      <c r="Q175" s="79" t="s">
        <v>4129</v>
      </c>
      <c r="R175" s="79" t="s">
        <v>4130</v>
      </c>
      <c r="S175" s="79" t="s">
        <v>4131</v>
      </c>
      <c r="T175" s="79" t="s">
        <v>4132</v>
      </c>
      <c r="U175" s="79" t="s">
        <v>4133</v>
      </c>
      <c r="V175" s="80" t="s">
        <v>4134</v>
      </c>
      <c r="W175" s="79" t="s">
        <v>4135</v>
      </c>
      <c r="X175" s="79" t="s">
        <v>4136</v>
      </c>
      <c r="Y175" s="79" t="s">
        <v>4137</v>
      </c>
      <c r="Z175" s="79" t="s">
        <v>4138</v>
      </c>
      <c r="AA175" s="79" t="s">
        <v>4139</v>
      </c>
      <c r="AB175" s="81" t="s">
        <v>4140</v>
      </c>
    </row>
    <row r="176" spans="1:28" x14ac:dyDescent="0.25">
      <c r="A176" s="27" t="s">
        <v>330</v>
      </c>
      <c r="B176" s="9" t="str">
        <f t="shared" si="15"/>
        <v>Melyek az állatokra gyakorolt várható hatások/káros hatások, például fájdalom, súlyveszteség, inaktivitás/csökkent mozgásképesség, stressz, rendellenes viselkedés, és mekkora e hatások időtartama?</v>
      </c>
      <c r="D176" s="78" t="s">
        <v>2872</v>
      </c>
      <c r="E176" s="79" t="s">
        <v>2873</v>
      </c>
      <c r="F176" s="80" t="s">
        <v>2874</v>
      </c>
      <c r="G176" s="80" t="s">
        <v>2875</v>
      </c>
      <c r="H176" s="79" t="s">
        <v>2876</v>
      </c>
      <c r="I176" s="61" t="s">
        <v>331</v>
      </c>
      <c r="J176" s="79" t="s">
        <v>4141</v>
      </c>
      <c r="K176" s="79" t="s">
        <v>4142</v>
      </c>
      <c r="L176" s="79" t="s">
        <v>4143</v>
      </c>
      <c r="M176" s="79" t="s">
        <v>4144</v>
      </c>
      <c r="N176" s="79"/>
      <c r="O176" s="79" t="s">
        <v>4145</v>
      </c>
      <c r="P176" s="79" t="s">
        <v>4146</v>
      </c>
      <c r="Q176" s="79" t="s">
        <v>4147</v>
      </c>
      <c r="R176" s="79" t="s">
        <v>4148</v>
      </c>
      <c r="S176" s="79" t="s">
        <v>4149</v>
      </c>
      <c r="T176" s="79" t="s">
        <v>4150</v>
      </c>
      <c r="U176" s="79" t="s">
        <v>4151</v>
      </c>
      <c r="V176" s="80" t="s">
        <v>4152</v>
      </c>
      <c r="W176" s="79" t="s">
        <v>4153</v>
      </c>
      <c r="X176" s="79" t="s">
        <v>4154</v>
      </c>
      <c r="Y176" s="79" t="s">
        <v>4155</v>
      </c>
      <c r="Z176" s="79" t="s">
        <v>4156</v>
      </c>
      <c r="AA176" s="79" t="s">
        <v>4157</v>
      </c>
      <c r="AB176" s="81" t="s">
        <v>4158</v>
      </c>
    </row>
    <row r="177" spans="1:28" x14ac:dyDescent="0.25">
      <c r="A177" s="27" t="s">
        <v>349</v>
      </c>
      <c r="B177" s="9" t="str">
        <f t="shared" si="15"/>
        <v>Milyen fajokat és mennyi állatot fognak várhatóan használni? Mik a várható súlyossági kategóriák és hány állat esik egy-egy kategóriába (fajonként)?</v>
      </c>
      <c r="D177" s="78" t="s">
        <v>2877</v>
      </c>
      <c r="E177" s="79" t="s">
        <v>2878</v>
      </c>
      <c r="F177" s="80" t="s">
        <v>2879</v>
      </c>
      <c r="G177" s="80" t="s">
        <v>2880</v>
      </c>
      <c r="H177" s="79" t="s">
        <v>2881</v>
      </c>
      <c r="I177" s="61" t="s">
        <v>332</v>
      </c>
      <c r="J177" s="79" t="s">
        <v>4159</v>
      </c>
      <c r="K177" s="79" t="s">
        <v>4160</v>
      </c>
      <c r="L177" s="79" t="s">
        <v>4161</v>
      </c>
      <c r="M177" s="79" t="s">
        <v>4162</v>
      </c>
      <c r="N177" s="79"/>
      <c r="O177" s="79" t="s">
        <v>4163</v>
      </c>
      <c r="P177" s="79" t="s">
        <v>4164</v>
      </c>
      <c r="Q177" s="79" t="s">
        <v>4165</v>
      </c>
      <c r="R177" s="79" t="s">
        <v>4166</v>
      </c>
      <c r="S177" s="79" t="s">
        <v>4167</v>
      </c>
      <c r="T177" s="79" t="s">
        <v>4168</v>
      </c>
      <c r="U177" s="79" t="s">
        <v>4169</v>
      </c>
      <c r="V177" s="80" t="s">
        <v>4170</v>
      </c>
      <c r="W177" s="79" t="s">
        <v>4171</v>
      </c>
      <c r="X177" s="79" t="s">
        <v>4172</v>
      </c>
      <c r="Y177" s="79" t="s">
        <v>4173</v>
      </c>
      <c r="Z177" s="79" t="s">
        <v>4174</v>
      </c>
      <c r="AA177" s="79" t="s">
        <v>4175</v>
      </c>
      <c r="AB177" s="81" t="s">
        <v>4176</v>
      </c>
    </row>
    <row r="178" spans="1:28" x14ac:dyDescent="0.25">
      <c r="A178" s="27" t="s">
        <v>333</v>
      </c>
      <c r="B178" s="9" t="str">
        <f t="shared" si="15"/>
        <v>Mi történik az eljárás végén életben maradt állatokkal?</v>
      </c>
      <c r="D178" s="78" t="s">
        <v>2882</v>
      </c>
      <c r="E178" s="79" t="s">
        <v>2883</v>
      </c>
      <c r="F178" s="80" t="s">
        <v>2884</v>
      </c>
      <c r="G178" s="80" t="s">
        <v>2885</v>
      </c>
      <c r="H178" s="79" t="s">
        <v>2886</v>
      </c>
      <c r="I178" s="61" t="s">
        <v>334</v>
      </c>
      <c r="J178" s="79" t="s">
        <v>4177</v>
      </c>
      <c r="K178" s="79" t="s">
        <v>4178</v>
      </c>
      <c r="L178" s="79" t="s">
        <v>4179</v>
      </c>
      <c r="M178" s="79" t="s">
        <v>4180</v>
      </c>
      <c r="N178" s="79"/>
      <c r="O178" s="79" t="s">
        <v>4181</v>
      </c>
      <c r="P178" s="79" t="s">
        <v>4182</v>
      </c>
      <c r="Q178" s="79" t="s">
        <v>4183</v>
      </c>
      <c r="R178" s="79" t="s">
        <v>4184</v>
      </c>
      <c r="S178" s="79" t="s">
        <v>4185</v>
      </c>
      <c r="T178" s="79" t="s">
        <v>4186</v>
      </c>
      <c r="U178" s="79" t="s">
        <v>4187</v>
      </c>
      <c r="V178" s="80" t="s">
        <v>4188</v>
      </c>
      <c r="W178" s="79" t="s">
        <v>4189</v>
      </c>
      <c r="X178" s="79" t="s">
        <v>4190</v>
      </c>
      <c r="Y178" s="79" t="s">
        <v>4191</v>
      </c>
      <c r="Z178" s="79" t="s">
        <v>4192</v>
      </c>
      <c r="AA178" s="79" t="s">
        <v>4193</v>
      </c>
      <c r="AB178" s="81" t="s">
        <v>4194</v>
      </c>
    </row>
    <row r="179" spans="1:28" x14ac:dyDescent="0.25">
      <c r="A179" s="27" t="s">
        <v>335</v>
      </c>
      <c r="B179" s="9" t="str">
        <f t="shared" si="15"/>
        <v>Kérjük, indokolja meg az állatok tervezett sorsát az eljárás után!</v>
      </c>
      <c r="D179" s="78" t="s">
        <v>2887</v>
      </c>
      <c r="E179" s="79" t="s">
        <v>2888</v>
      </c>
      <c r="F179" s="80" t="s">
        <v>2889</v>
      </c>
      <c r="G179" s="80" t="s">
        <v>2890</v>
      </c>
      <c r="H179" s="79" t="s">
        <v>2891</v>
      </c>
      <c r="I179" s="61" t="s">
        <v>336</v>
      </c>
      <c r="J179" s="79" t="s">
        <v>4195</v>
      </c>
      <c r="K179" s="79" t="s">
        <v>4196</v>
      </c>
      <c r="L179" s="79" t="s">
        <v>4197</v>
      </c>
      <c r="M179" s="79" t="s">
        <v>4198</v>
      </c>
      <c r="N179" s="79"/>
      <c r="O179" s="79" t="s">
        <v>4199</v>
      </c>
      <c r="P179" s="79" t="s">
        <v>3545</v>
      </c>
      <c r="Q179" s="79" t="s">
        <v>4200</v>
      </c>
      <c r="R179" s="79" t="s">
        <v>4201</v>
      </c>
      <c r="S179" s="79" t="s">
        <v>4202</v>
      </c>
      <c r="T179" s="79" t="s">
        <v>4203</v>
      </c>
      <c r="U179" s="79" t="s">
        <v>4204</v>
      </c>
      <c r="V179" s="80" t="s">
        <v>4205</v>
      </c>
      <c r="W179" s="79" t="s">
        <v>4206</v>
      </c>
      <c r="X179" s="79" t="s">
        <v>4207</v>
      </c>
      <c r="Y179" s="79" t="s">
        <v>4208</v>
      </c>
      <c r="Z179" s="79" t="s">
        <v>4209</v>
      </c>
      <c r="AA179" s="79" t="s">
        <v>4210</v>
      </c>
      <c r="AB179" s="81" t="s">
        <v>4211</v>
      </c>
    </row>
    <row r="180" spans="1:28" x14ac:dyDescent="0.25">
      <c r="A180" s="27" t="s">
        <v>337</v>
      </c>
      <c r="B180" s="9" t="str">
        <f t="shared" si="15"/>
        <v>Az adott területen milyen, állatok felhasználását nem igénylő alternatívák állnak rendelkezésre, és miért nem használhatók e projekt céljaira?</v>
      </c>
      <c r="D180" s="78" t="s">
        <v>2892</v>
      </c>
      <c r="E180" s="79" t="s">
        <v>2893</v>
      </c>
      <c r="F180" s="80" t="s">
        <v>2894</v>
      </c>
      <c r="G180" s="80" t="s">
        <v>2895</v>
      </c>
      <c r="H180" s="79" t="s">
        <v>2896</v>
      </c>
      <c r="I180" s="61" t="s">
        <v>338</v>
      </c>
      <c r="J180" s="79" t="s">
        <v>4212</v>
      </c>
      <c r="K180" s="79" t="s">
        <v>4213</v>
      </c>
      <c r="L180" s="79" t="s">
        <v>4214</v>
      </c>
      <c r="M180" s="79" t="s">
        <v>4215</v>
      </c>
      <c r="N180" s="79"/>
      <c r="O180" s="79" t="s">
        <v>4216</v>
      </c>
      <c r="P180" s="79" t="s">
        <v>4217</v>
      </c>
      <c r="Q180" s="79" t="s">
        <v>4218</v>
      </c>
      <c r="R180" s="79" t="s">
        <v>4219</v>
      </c>
      <c r="S180" s="79" t="s">
        <v>4220</v>
      </c>
      <c r="T180" s="79" t="s">
        <v>4221</v>
      </c>
      <c r="U180" s="79" t="s">
        <v>4222</v>
      </c>
      <c r="V180" s="80" t="s">
        <v>4223</v>
      </c>
      <c r="W180" s="79" t="s">
        <v>4224</v>
      </c>
      <c r="X180" s="79" t="s">
        <v>4225</v>
      </c>
      <c r="Y180" s="79" t="s">
        <v>4226</v>
      </c>
      <c r="Z180" s="79" t="s">
        <v>4227</v>
      </c>
      <c r="AA180" s="79" t="s">
        <v>4228</v>
      </c>
      <c r="AB180" s="81" t="s">
        <v>4229</v>
      </c>
    </row>
    <row r="181" spans="1:28" x14ac:dyDescent="0.25">
      <c r="A181" s="27" t="s">
        <v>339</v>
      </c>
      <c r="B181" s="9" t="str">
        <f t="shared" si="15"/>
        <v>Fejtse ki, hogy a projektben használandó állatok számát hogyan határozták meg! Ismertesse a használandó állatok számának csökkentése érdekében tett lépéseket és a vizsgálatok megtervezéséhez használt elveket! Adott esetben írja le, hogy a projekt során a tudományos célkitűzésekkel összhangban milyen gyakorlatokat alkalmaznak a használt állatok számának minimalizálására! Például kísérleti tanulmányok alkalmazása, számítógépes modellezés, a szövetek megosztása és ismételt felhasználása.</v>
      </c>
      <c r="D181" s="78" t="s">
        <v>2897</v>
      </c>
      <c r="E181" s="79" t="s">
        <v>2898</v>
      </c>
      <c r="F181" s="80" t="s">
        <v>2899</v>
      </c>
      <c r="G181" s="80" t="s">
        <v>2900</v>
      </c>
      <c r="H181" s="79" t="s">
        <v>2901</v>
      </c>
      <c r="I181" s="61" t="s">
        <v>340</v>
      </c>
      <c r="J181" s="79" t="s">
        <v>4230</v>
      </c>
      <c r="K181" s="79" t="s">
        <v>4231</v>
      </c>
      <c r="L181" s="79" t="s">
        <v>4232</v>
      </c>
      <c r="M181" s="79" t="s">
        <v>4233</v>
      </c>
      <c r="N181" s="79"/>
      <c r="O181" s="79" t="s">
        <v>4234</v>
      </c>
      <c r="P181" s="79" t="s">
        <v>4235</v>
      </c>
      <c r="Q181" s="80" t="s">
        <v>4236</v>
      </c>
      <c r="R181" s="79" t="s">
        <v>4237</v>
      </c>
      <c r="S181" s="79" t="s">
        <v>4238</v>
      </c>
      <c r="T181" s="79" t="s">
        <v>4239</v>
      </c>
      <c r="U181" s="79" t="s">
        <v>4240</v>
      </c>
      <c r="V181" s="80" t="s">
        <v>4241</v>
      </c>
      <c r="W181" s="79" t="s">
        <v>4242</v>
      </c>
      <c r="X181" s="79" t="s">
        <v>4243</v>
      </c>
      <c r="Y181" s="79" t="s">
        <v>4244</v>
      </c>
      <c r="Z181" s="79" t="s">
        <v>4245</v>
      </c>
      <c r="AA181" s="79" t="s">
        <v>4246</v>
      </c>
      <c r="AB181" s="81" t="s">
        <v>4247</v>
      </c>
    </row>
    <row r="182" spans="1:28" x14ac:dyDescent="0.25">
      <c r="A182" s="27" t="s">
        <v>341</v>
      </c>
      <c r="B182" s="9" t="str">
        <f t="shared" si="15"/>
        <v>Ismertesse az állatok kíméletét (károsításának minimalizálását) szolgáló konkrét intézkedéseket (pl. fokozott ellenőrzés, műtét utáni ellátás, fájdalomcsillapítás, az állatok tanítása)! Írja le azokat a mechanizmusokat, amelyek lehetővé teszik a projekt időtartama alatt elérhetővé váló legújabb tökéletesítési technikák alkalmazását!</v>
      </c>
      <c r="D182" s="78" t="s">
        <v>2902</v>
      </c>
      <c r="E182" s="79" t="s">
        <v>2903</v>
      </c>
      <c r="F182" s="80" t="s">
        <v>2904</v>
      </c>
      <c r="G182" s="80" t="s">
        <v>2905</v>
      </c>
      <c r="H182" s="79" t="s">
        <v>2906</v>
      </c>
      <c r="I182" s="61" t="s">
        <v>342</v>
      </c>
      <c r="J182" s="79" t="s">
        <v>4248</v>
      </c>
      <c r="K182" s="79" t="s">
        <v>4249</v>
      </c>
      <c r="L182" s="79" t="s">
        <v>4250</v>
      </c>
      <c r="M182" s="79" t="s">
        <v>4251</v>
      </c>
      <c r="N182" s="79"/>
      <c r="O182" s="79" t="s">
        <v>4252</v>
      </c>
      <c r="P182" s="79" t="s">
        <v>4253</v>
      </c>
      <c r="Q182" s="80" t="s">
        <v>4254</v>
      </c>
      <c r="R182" s="79" t="s">
        <v>4255</v>
      </c>
      <c r="S182" s="79" t="s">
        <v>4256</v>
      </c>
      <c r="T182" s="79" t="s">
        <v>4257</v>
      </c>
      <c r="U182" s="79" t="s">
        <v>4258</v>
      </c>
      <c r="V182" s="80" t="s">
        <v>4259</v>
      </c>
      <c r="W182" s="79" t="s">
        <v>4260</v>
      </c>
      <c r="X182" s="79" t="s">
        <v>4261</v>
      </c>
      <c r="Y182" s="79" t="s">
        <v>4262</v>
      </c>
      <c r="Z182" s="79" t="s">
        <v>4263</v>
      </c>
      <c r="AA182" s="79" t="s">
        <v>4264</v>
      </c>
      <c r="AB182" s="81" t="s">
        <v>4265</v>
      </c>
    </row>
    <row r="183" spans="1:28" x14ac:dyDescent="0.25">
      <c r="A183" s="27" t="s">
        <v>343</v>
      </c>
      <c r="B183" s="9" t="str">
        <f t="shared" si="15"/>
        <v>Becsült számok súlyosságonként</v>
      </c>
      <c r="D183" s="78" t="s">
        <v>2907</v>
      </c>
      <c r="E183" s="79" t="s">
        <v>2908</v>
      </c>
      <c r="F183" s="80" t="s">
        <v>2909</v>
      </c>
      <c r="G183" s="80" t="s">
        <v>2910</v>
      </c>
      <c r="H183" s="79" t="s">
        <v>2911</v>
      </c>
      <c r="I183" s="61" t="s">
        <v>344</v>
      </c>
      <c r="J183" s="79" t="s">
        <v>4266</v>
      </c>
      <c r="K183" s="79" t="s">
        <v>4267</v>
      </c>
      <c r="L183" s="79" t="s">
        <v>4268</v>
      </c>
      <c r="M183" s="79" t="s">
        <v>4269</v>
      </c>
      <c r="N183" s="79"/>
      <c r="O183" s="79" t="s">
        <v>4270</v>
      </c>
      <c r="P183" s="79" t="s">
        <v>4271</v>
      </c>
      <c r="Q183" s="79" t="s">
        <v>4272</v>
      </c>
      <c r="R183" s="79" t="s">
        <v>4273</v>
      </c>
      <c r="S183" s="79" t="s">
        <v>4274</v>
      </c>
      <c r="T183" s="79" t="s">
        <v>4275</v>
      </c>
      <c r="U183" s="79" t="s">
        <v>4276</v>
      </c>
      <c r="V183" s="80" t="s">
        <v>4277</v>
      </c>
      <c r="W183" s="79" t="s">
        <v>4278</v>
      </c>
      <c r="X183" s="79" t="s">
        <v>4279</v>
      </c>
      <c r="Y183" s="79" t="s">
        <v>4280</v>
      </c>
      <c r="Z183" s="79" t="s">
        <v>4281</v>
      </c>
      <c r="AA183" s="79" t="s">
        <v>4282</v>
      </c>
      <c r="AB183" s="81" t="s">
        <v>4283</v>
      </c>
    </row>
    <row r="184" spans="1:28" x14ac:dyDescent="0.25">
      <c r="A184" s="27" t="s">
        <v>346</v>
      </c>
      <c r="B184" s="9" t="str">
        <f t="shared" si="15"/>
        <v>Az ismételt felhasználásra, megfelelő élőhelyre vagy állattartási rendszerbe való visszajuttatásra vagy kihelyezésre szánt állatok becsült száma</v>
      </c>
      <c r="D184" s="78" t="s">
        <v>2912</v>
      </c>
      <c r="E184" s="79" t="s">
        <v>2913</v>
      </c>
      <c r="F184" s="80" t="s">
        <v>2914</v>
      </c>
      <c r="G184" s="80" t="s">
        <v>2915</v>
      </c>
      <c r="H184" s="79" t="s">
        <v>2916</v>
      </c>
      <c r="I184" s="61" t="s">
        <v>345</v>
      </c>
      <c r="J184" s="79" t="s">
        <v>4284</v>
      </c>
      <c r="K184" s="79" t="s">
        <v>4285</v>
      </c>
      <c r="L184" s="79" t="s">
        <v>4286</v>
      </c>
      <c r="M184" s="79" t="s">
        <v>4287</v>
      </c>
      <c r="N184" s="79"/>
      <c r="O184" s="79" t="s">
        <v>4288</v>
      </c>
      <c r="P184" s="79" t="s">
        <v>4289</v>
      </c>
      <c r="Q184" s="79" t="s">
        <v>4290</v>
      </c>
      <c r="R184" s="79" t="s">
        <v>4291</v>
      </c>
      <c r="S184" s="79" t="s">
        <v>4292</v>
      </c>
      <c r="T184" s="79" t="s">
        <v>4293</v>
      </c>
      <c r="U184" s="79" t="s">
        <v>4294</v>
      </c>
      <c r="V184" s="80" t="s">
        <v>4295</v>
      </c>
      <c r="W184" s="79" t="s">
        <v>4296</v>
      </c>
      <c r="X184" s="79" t="s">
        <v>4297</v>
      </c>
      <c r="Y184" s="79" t="s">
        <v>4298</v>
      </c>
      <c r="Z184" s="79" t="s">
        <v>4299</v>
      </c>
      <c r="AA184" s="79" t="s">
        <v>4300</v>
      </c>
      <c r="AB184" s="81" t="s">
        <v>4301</v>
      </c>
    </row>
    <row r="185" spans="1:28" x14ac:dyDescent="0.25">
      <c r="A185" s="27" t="s">
        <v>350</v>
      </c>
      <c r="B185" s="9" t="str">
        <f t="shared" si="14"/>
        <v>Kötelezően kitöltendő!</v>
      </c>
      <c r="D185" s="78" t="s">
        <v>2917</v>
      </c>
      <c r="E185" s="79" t="s">
        <v>2918</v>
      </c>
      <c r="F185" s="80" t="s">
        <v>2919</v>
      </c>
      <c r="G185" s="80" t="s">
        <v>2920</v>
      </c>
      <c r="H185" s="79" t="s">
        <v>2921</v>
      </c>
      <c r="I185" s="61" t="s">
        <v>555</v>
      </c>
      <c r="J185" s="79" t="s">
        <v>4302</v>
      </c>
      <c r="K185" s="79" t="s">
        <v>4303</v>
      </c>
      <c r="L185" s="79" t="s">
        <v>4304</v>
      </c>
      <c r="M185" s="79" t="s">
        <v>4305</v>
      </c>
      <c r="N185" s="79"/>
      <c r="O185" s="79" t="s">
        <v>4306</v>
      </c>
      <c r="P185" s="79" t="s">
        <v>4307</v>
      </c>
      <c r="Q185" s="79" t="s">
        <v>4308</v>
      </c>
      <c r="R185" s="79" t="s">
        <v>4309</v>
      </c>
      <c r="S185" s="79" t="s">
        <v>4310</v>
      </c>
      <c r="T185" s="79" t="s">
        <v>4311</v>
      </c>
      <c r="U185" s="79" t="s">
        <v>4312</v>
      </c>
      <c r="V185" s="80" t="s">
        <v>4313</v>
      </c>
      <c r="W185" s="79" t="s">
        <v>4314</v>
      </c>
      <c r="X185" s="79" t="s">
        <v>4315</v>
      </c>
      <c r="Y185" s="79" t="s">
        <v>4316</v>
      </c>
      <c r="Z185" s="79" t="s">
        <v>4306</v>
      </c>
      <c r="AA185" s="79" t="s">
        <v>4317</v>
      </c>
      <c r="AB185" s="81" t="s">
        <v>4318</v>
      </c>
    </row>
    <row r="186" spans="1:28" x14ac:dyDescent="0.25">
      <c r="A186" s="27" t="s">
        <v>499</v>
      </c>
      <c r="B186" s="9" t="str">
        <f t="shared" si="14"/>
        <v>Azokban a tagállamokban alkalmazandó, ahol a szabályozás megköveteli ezen információ megadását.</v>
      </c>
      <c r="D186" s="78" t="s">
        <v>2922</v>
      </c>
      <c r="E186" s="79" t="s">
        <v>2923</v>
      </c>
      <c r="F186" s="80" t="s">
        <v>2924</v>
      </c>
      <c r="G186" s="80" t="s">
        <v>2925</v>
      </c>
      <c r="H186" s="79" t="s">
        <v>2926</v>
      </c>
      <c r="I186" s="61" t="s">
        <v>562</v>
      </c>
      <c r="J186" s="79" t="s">
        <v>4319</v>
      </c>
      <c r="K186" s="79" t="s">
        <v>4320</v>
      </c>
      <c r="L186" s="79" t="s">
        <v>4321</v>
      </c>
      <c r="M186" s="79" t="s">
        <v>4322</v>
      </c>
      <c r="N186" s="79"/>
      <c r="O186" s="79" t="s">
        <v>4323</v>
      </c>
      <c r="P186" s="79" t="s">
        <v>4324</v>
      </c>
      <c r="Q186" s="79" t="s">
        <v>4325</v>
      </c>
      <c r="R186" s="79" t="s">
        <v>4326</v>
      </c>
      <c r="S186" s="79" t="s">
        <v>4327</v>
      </c>
      <c r="T186" s="79" t="s">
        <v>4328</v>
      </c>
      <c r="U186" s="79" t="s">
        <v>4329</v>
      </c>
      <c r="V186" s="80" t="s">
        <v>4330</v>
      </c>
      <c r="W186" s="79" t="s">
        <v>4331</v>
      </c>
      <c r="X186" s="79" t="s">
        <v>4332</v>
      </c>
      <c r="Y186" s="79" t="s">
        <v>4333</v>
      </c>
      <c r="Z186" s="79" t="s">
        <v>4334</v>
      </c>
      <c r="AA186" s="79" t="s">
        <v>4335</v>
      </c>
      <c r="AB186" s="81" t="s">
        <v>4336</v>
      </c>
    </row>
    <row r="187" spans="1:28" x14ac:dyDescent="0.25">
      <c r="A187" s="27" t="s">
        <v>351</v>
      </c>
      <c r="B187" s="9" t="str">
        <f t="shared" si="14"/>
        <v>Legfeljebb 100 karakter.</v>
      </c>
      <c r="D187" s="78" t="s">
        <v>2927</v>
      </c>
      <c r="E187" s="79" t="s">
        <v>2928</v>
      </c>
      <c r="F187" s="80" t="s">
        <v>2929</v>
      </c>
      <c r="G187" s="80" t="s">
        <v>2930</v>
      </c>
      <c r="H187" s="79" t="s">
        <v>2931</v>
      </c>
      <c r="I187" s="61" t="s">
        <v>352</v>
      </c>
      <c r="J187" s="79" t="s">
        <v>4337</v>
      </c>
      <c r="K187" s="79" t="s">
        <v>4338</v>
      </c>
      <c r="L187" s="79" t="s">
        <v>4339</v>
      </c>
      <c r="M187" s="79" t="s">
        <v>4340</v>
      </c>
      <c r="N187" s="79"/>
      <c r="O187" s="79" t="s">
        <v>4341</v>
      </c>
      <c r="P187" s="79" t="s">
        <v>4342</v>
      </c>
      <c r="Q187" s="79" t="s">
        <v>4343</v>
      </c>
      <c r="R187" s="79" t="s">
        <v>4344</v>
      </c>
      <c r="S187" s="79" t="s">
        <v>4345</v>
      </c>
      <c r="T187" s="79" t="s">
        <v>4346</v>
      </c>
      <c r="U187" s="79" t="s">
        <v>4347</v>
      </c>
      <c r="V187" s="80" t="s">
        <v>4348</v>
      </c>
      <c r="W187" s="79" t="s">
        <v>4349</v>
      </c>
      <c r="X187" s="79" t="s">
        <v>4350</v>
      </c>
      <c r="Y187" s="79" t="s">
        <v>4351</v>
      </c>
      <c r="Z187" s="79" t="s">
        <v>4352</v>
      </c>
      <c r="AA187" s="79" t="s">
        <v>4353</v>
      </c>
      <c r="AB187" s="81" t="s">
        <v>4354</v>
      </c>
    </row>
    <row r="188" spans="1:28" x14ac:dyDescent="0.25">
      <c r="A188" s="27" t="s">
        <v>360</v>
      </c>
      <c r="B188" s="9" t="str">
        <f t="shared" si="14"/>
        <v>A projekt időtartama hónapokban kifejezve.</v>
      </c>
      <c r="D188" s="78" t="s">
        <v>2932</v>
      </c>
      <c r="E188" s="79" t="s">
        <v>2933</v>
      </c>
      <c r="F188" s="80" t="s">
        <v>2934</v>
      </c>
      <c r="G188" s="80" t="s">
        <v>2935</v>
      </c>
      <c r="H188" s="79" t="s">
        <v>2936</v>
      </c>
      <c r="I188" s="61" t="s">
        <v>362</v>
      </c>
      <c r="J188" s="79" t="s">
        <v>4355</v>
      </c>
      <c r="K188" s="79" t="s">
        <v>4356</v>
      </c>
      <c r="L188" s="79" t="s">
        <v>4357</v>
      </c>
      <c r="M188" s="79" t="s">
        <v>4358</v>
      </c>
      <c r="N188" s="79"/>
      <c r="O188" s="79" t="s">
        <v>4359</v>
      </c>
      <c r="P188" s="79" t="s">
        <v>4360</v>
      </c>
      <c r="Q188" s="79" t="s">
        <v>4361</v>
      </c>
      <c r="R188" s="79" t="s">
        <v>4362</v>
      </c>
      <c r="S188" s="79" t="s">
        <v>4363</v>
      </c>
      <c r="T188" s="79" t="s">
        <v>4364</v>
      </c>
      <c r="U188" s="79" t="s">
        <v>4365</v>
      </c>
      <c r="V188" s="80" t="s">
        <v>4366</v>
      </c>
      <c r="W188" s="79" t="s">
        <v>4367</v>
      </c>
      <c r="X188" s="79" t="s">
        <v>4368</v>
      </c>
      <c r="Y188" s="79" t="s">
        <v>4369</v>
      </c>
      <c r="Z188" s="79" t="s">
        <v>4370</v>
      </c>
      <c r="AA188" s="79" t="s">
        <v>4371</v>
      </c>
      <c r="AB188" s="81" t="s">
        <v>4372</v>
      </c>
    </row>
    <row r="189" spans="1:28" x14ac:dyDescent="0.25">
      <c r="A189" s="27" t="s">
        <v>361</v>
      </c>
      <c r="B189" s="9" t="str">
        <f t="shared" si="14"/>
        <v>1 és 60 közötti egész számnak kell lennie!</v>
      </c>
      <c r="D189" s="78" t="s">
        <v>2937</v>
      </c>
      <c r="E189" s="79" t="s">
        <v>2938</v>
      </c>
      <c r="F189" s="80" t="s">
        <v>2939</v>
      </c>
      <c r="G189" s="80" t="s">
        <v>2940</v>
      </c>
      <c r="H189" s="79" t="s">
        <v>2941</v>
      </c>
      <c r="I189" s="61" t="s">
        <v>507</v>
      </c>
      <c r="J189" s="79" t="s">
        <v>4373</v>
      </c>
      <c r="K189" s="79" t="s">
        <v>4374</v>
      </c>
      <c r="L189" s="79" t="s">
        <v>4375</v>
      </c>
      <c r="M189" s="79" t="s">
        <v>4376</v>
      </c>
      <c r="N189" s="79"/>
      <c r="O189" s="79" t="s">
        <v>4377</v>
      </c>
      <c r="P189" s="79" t="s">
        <v>4378</v>
      </c>
      <c r="Q189" s="79" t="s">
        <v>4379</v>
      </c>
      <c r="R189" s="79" t="s">
        <v>4380</v>
      </c>
      <c r="S189" s="79" t="s">
        <v>4381</v>
      </c>
      <c r="T189" s="79" t="s">
        <v>4382</v>
      </c>
      <c r="U189" s="79" t="s">
        <v>4383</v>
      </c>
      <c r="V189" s="80" t="s">
        <v>4384</v>
      </c>
      <c r="W189" s="79" t="s">
        <v>4385</v>
      </c>
      <c r="X189" s="79" t="s">
        <v>4386</v>
      </c>
      <c r="Y189" s="79" t="s">
        <v>4387</v>
      </c>
      <c r="Z189" s="79" t="s">
        <v>4388</v>
      </c>
      <c r="AA189" s="79" t="s">
        <v>4389</v>
      </c>
      <c r="AB189" s="81" t="s">
        <v>4390</v>
      </c>
    </row>
    <row r="190" spans="1:28" x14ac:dyDescent="0.25">
      <c r="A190" s="27" t="s">
        <v>353</v>
      </c>
      <c r="B190" s="9" t="str">
        <f t="shared" si="14"/>
        <v>Legfeljebb 50 karakter szóközökkel együtt.</v>
      </c>
      <c r="D190" s="78" t="s">
        <v>2942</v>
      </c>
      <c r="E190" s="79" t="s">
        <v>2943</v>
      </c>
      <c r="F190" s="80" t="s">
        <v>2944</v>
      </c>
      <c r="G190" s="80" t="s">
        <v>2945</v>
      </c>
      <c r="H190" s="79" t="s">
        <v>2946</v>
      </c>
      <c r="I190" s="61" t="s">
        <v>500</v>
      </c>
      <c r="J190" s="79" t="s">
        <v>4391</v>
      </c>
      <c r="K190" s="79" t="s">
        <v>4392</v>
      </c>
      <c r="L190" s="79" t="s">
        <v>4393</v>
      </c>
      <c r="M190" s="79" t="s">
        <v>4394</v>
      </c>
      <c r="N190" s="79"/>
      <c r="O190" s="79" t="s">
        <v>4395</v>
      </c>
      <c r="P190" s="79" t="s">
        <v>4396</v>
      </c>
      <c r="Q190" s="79" t="s">
        <v>4397</v>
      </c>
      <c r="R190" s="79" t="s">
        <v>4398</v>
      </c>
      <c r="S190" s="79" t="s">
        <v>4399</v>
      </c>
      <c r="T190" s="79" t="s">
        <v>4400</v>
      </c>
      <c r="U190" s="79" t="s">
        <v>4401</v>
      </c>
      <c r="V190" s="80" t="s">
        <v>4402</v>
      </c>
      <c r="W190" s="79" t="s">
        <v>4403</v>
      </c>
      <c r="X190" s="79" t="s">
        <v>4404</v>
      </c>
      <c r="Y190" s="79" t="s">
        <v>4405</v>
      </c>
      <c r="Z190" s="79" t="s">
        <v>4406</v>
      </c>
      <c r="AA190" s="79" t="s">
        <v>4407</v>
      </c>
      <c r="AB190" s="81" t="s">
        <v>4408</v>
      </c>
    </row>
    <row r="191" spans="1:28" x14ac:dyDescent="0.25">
      <c r="A191" s="27" t="s">
        <v>356</v>
      </c>
      <c r="B191" s="9" t="str">
        <f t="shared" si="14"/>
        <v>Legfeljebb 2500 karakter.</v>
      </c>
      <c r="D191" s="78" t="s">
        <v>2947</v>
      </c>
      <c r="E191" s="79" t="s">
        <v>2948</v>
      </c>
      <c r="F191" s="80" t="s">
        <v>2949</v>
      </c>
      <c r="G191" s="80" t="s">
        <v>2950</v>
      </c>
      <c r="H191" s="79" t="s">
        <v>2951</v>
      </c>
      <c r="I191" s="61" t="s">
        <v>357</v>
      </c>
      <c r="J191" s="79" t="s">
        <v>4409</v>
      </c>
      <c r="K191" s="79" t="s">
        <v>4410</v>
      </c>
      <c r="L191" s="79" t="s">
        <v>4411</v>
      </c>
      <c r="M191" s="79" t="s">
        <v>4412</v>
      </c>
      <c r="N191" s="79"/>
      <c r="O191" s="79" t="s">
        <v>4413</v>
      </c>
      <c r="P191" s="79" t="s">
        <v>4414</v>
      </c>
      <c r="Q191" s="79" t="s">
        <v>4415</v>
      </c>
      <c r="R191" s="79" t="s">
        <v>4416</v>
      </c>
      <c r="S191" s="79" t="s">
        <v>4417</v>
      </c>
      <c r="T191" s="79" t="s">
        <v>4418</v>
      </c>
      <c r="U191" s="79" t="s">
        <v>4419</v>
      </c>
      <c r="V191" s="80" t="s">
        <v>4420</v>
      </c>
      <c r="W191" s="79" t="s">
        <v>4421</v>
      </c>
      <c r="X191" s="79" t="s">
        <v>4422</v>
      </c>
      <c r="Y191" s="79" t="s">
        <v>4423</v>
      </c>
      <c r="Z191" s="79" t="s">
        <v>4424</v>
      </c>
      <c r="AA191" s="79" t="s">
        <v>4425</v>
      </c>
      <c r="AB191" s="81" t="s">
        <v>4426</v>
      </c>
    </row>
    <row r="192" spans="1:28" x14ac:dyDescent="0.25">
      <c r="A192" s="27" t="s">
        <v>358</v>
      </c>
      <c r="B192" s="9" t="str">
        <f t="shared" si="14"/>
        <v>Legfeljebb 500 karakter.</v>
      </c>
      <c r="D192" s="78" t="s">
        <v>2952</v>
      </c>
      <c r="E192" s="79" t="s">
        <v>2953</v>
      </c>
      <c r="F192" s="80" t="s">
        <v>2954</v>
      </c>
      <c r="G192" s="80" t="s">
        <v>2955</v>
      </c>
      <c r="H192" s="79" t="s">
        <v>2956</v>
      </c>
      <c r="I192" s="61" t="s">
        <v>359</v>
      </c>
      <c r="J192" s="79" t="s">
        <v>4427</v>
      </c>
      <c r="K192" s="79" t="s">
        <v>4428</v>
      </c>
      <c r="L192" s="79" t="s">
        <v>4429</v>
      </c>
      <c r="M192" s="79" t="s">
        <v>4430</v>
      </c>
      <c r="N192" s="79"/>
      <c r="O192" s="79" t="s">
        <v>4431</v>
      </c>
      <c r="P192" s="79" t="s">
        <v>4432</v>
      </c>
      <c r="Q192" s="79" t="s">
        <v>4433</v>
      </c>
      <c r="R192" s="79" t="s">
        <v>4434</v>
      </c>
      <c r="S192" s="79" t="s">
        <v>4435</v>
      </c>
      <c r="T192" s="79" t="s">
        <v>4436</v>
      </c>
      <c r="U192" s="79" t="s">
        <v>4437</v>
      </c>
      <c r="V192" s="80" t="s">
        <v>4438</v>
      </c>
      <c r="W192" s="79" t="s">
        <v>4439</v>
      </c>
      <c r="X192" s="79" t="s">
        <v>4440</v>
      </c>
      <c r="Y192" s="79" t="s">
        <v>4441</v>
      </c>
      <c r="Z192" s="79" t="s">
        <v>4442</v>
      </c>
      <c r="AA192" s="79" t="s">
        <v>4443</v>
      </c>
      <c r="AB192" s="81" t="s">
        <v>4444</v>
      </c>
    </row>
    <row r="193" spans="1:28" x14ac:dyDescent="0.25">
      <c r="A193" s="27" t="s">
        <v>365</v>
      </c>
      <c r="B193" s="9" t="str">
        <f t="shared" si="14"/>
        <v>A nem szakmai projekt-összefoglaló nemzeti azonosítója.</v>
      </c>
      <c r="D193" s="78" t="s">
        <v>2957</v>
      </c>
      <c r="E193" s="79" t="s">
        <v>2784</v>
      </c>
      <c r="F193" s="80" t="s">
        <v>2958</v>
      </c>
      <c r="G193" s="80" t="s">
        <v>2786</v>
      </c>
      <c r="H193" s="79" t="s">
        <v>2959</v>
      </c>
      <c r="I193" s="61" t="s">
        <v>508</v>
      </c>
      <c r="J193" s="79" t="s">
        <v>4445</v>
      </c>
      <c r="K193" s="79" t="s">
        <v>4446</v>
      </c>
      <c r="L193" s="79" t="s">
        <v>3830</v>
      </c>
      <c r="M193" s="79" t="s">
        <v>4447</v>
      </c>
      <c r="N193" s="79"/>
      <c r="O193" s="79" t="s">
        <v>4448</v>
      </c>
      <c r="P193" s="79" t="s">
        <v>4449</v>
      </c>
      <c r="Q193" s="79" t="s">
        <v>4450</v>
      </c>
      <c r="R193" s="79" t="s">
        <v>4451</v>
      </c>
      <c r="S193" s="79" t="s">
        <v>4452</v>
      </c>
      <c r="T193" s="79" t="s">
        <v>4453</v>
      </c>
      <c r="U193" s="79" t="s">
        <v>3838</v>
      </c>
      <c r="V193" s="80" t="s">
        <v>4454</v>
      </c>
      <c r="W193" s="79" t="s">
        <v>4455</v>
      </c>
      <c r="X193" s="79" t="s">
        <v>4456</v>
      </c>
      <c r="Y193" s="79" t="s">
        <v>4457</v>
      </c>
      <c r="Z193" s="79" t="s">
        <v>4458</v>
      </c>
      <c r="AA193" s="79" t="s">
        <v>4459</v>
      </c>
      <c r="AB193" s="81" t="s">
        <v>3845</v>
      </c>
    </row>
    <row r="194" spans="1:28" x14ac:dyDescent="0.25">
      <c r="A194" s="27" t="s">
        <v>366</v>
      </c>
      <c r="B194" s="9" t="str">
        <f t="shared" si="14"/>
        <v>Kérjük, töltse ki a „Várható ártalmak” lapot. Töltsön ki legalább egy sort!</v>
      </c>
      <c r="D194" s="78" t="s">
        <v>2960</v>
      </c>
      <c r="E194" s="79" t="s">
        <v>2961</v>
      </c>
      <c r="F194" s="80" t="s">
        <v>2962</v>
      </c>
      <c r="G194" s="80" t="s">
        <v>2963</v>
      </c>
      <c r="H194" s="79" t="s">
        <v>2964</v>
      </c>
      <c r="I194" s="61" t="s">
        <v>367</v>
      </c>
      <c r="J194" s="79" t="s">
        <v>4460</v>
      </c>
      <c r="K194" s="79" t="s">
        <v>4461</v>
      </c>
      <c r="L194" s="79" t="s">
        <v>4462</v>
      </c>
      <c r="M194" s="79" t="s">
        <v>4463</v>
      </c>
      <c r="N194" s="79"/>
      <c r="O194" s="79" t="s">
        <v>4464</v>
      </c>
      <c r="P194" s="79" t="s">
        <v>4465</v>
      </c>
      <c r="Q194" s="79" t="s">
        <v>4466</v>
      </c>
      <c r="R194" s="79" t="s">
        <v>4467</v>
      </c>
      <c r="S194" s="79" t="s">
        <v>4468</v>
      </c>
      <c r="T194" s="79" t="s">
        <v>4469</v>
      </c>
      <c r="U194" s="79" t="s">
        <v>4470</v>
      </c>
      <c r="V194" s="80" t="s">
        <v>4471</v>
      </c>
      <c r="W194" s="79" t="s">
        <v>4472</v>
      </c>
      <c r="X194" s="79" t="s">
        <v>4473</v>
      </c>
      <c r="Y194" s="79" t="s">
        <v>4474</v>
      </c>
      <c r="Z194" s="79" t="s">
        <v>4475</v>
      </c>
      <c r="AA194" s="79" t="s">
        <v>4476</v>
      </c>
      <c r="AB194" s="81" t="s">
        <v>4477</v>
      </c>
    </row>
    <row r="195" spans="1:28" x14ac:dyDescent="0.25">
      <c r="A195" s="27" t="s">
        <v>368</v>
      </c>
      <c r="B195" s="9" t="str">
        <f t="shared" si="14"/>
        <v xml:space="preserve">Kérjük, adott esetben töltse ki „Az életben maradt állatok sorsa” lapot. </v>
      </c>
      <c r="D195" s="78" t="s">
        <v>2965</v>
      </c>
      <c r="E195" s="79" t="s">
        <v>2966</v>
      </c>
      <c r="F195" s="80" t="s">
        <v>2967</v>
      </c>
      <c r="G195" s="80" t="s">
        <v>2968</v>
      </c>
      <c r="H195" s="79" t="s">
        <v>2969</v>
      </c>
      <c r="I195" s="61" t="s">
        <v>369</v>
      </c>
      <c r="J195" s="79" t="s">
        <v>4478</v>
      </c>
      <c r="K195" s="79" t="s">
        <v>4479</v>
      </c>
      <c r="L195" s="79" t="s">
        <v>4480</v>
      </c>
      <c r="M195" s="79" t="s">
        <v>4481</v>
      </c>
      <c r="N195" s="79"/>
      <c r="O195" s="79" t="s">
        <v>4482</v>
      </c>
      <c r="P195" s="79" t="s">
        <v>4483</v>
      </c>
      <c r="Q195" s="79" t="s">
        <v>4484</v>
      </c>
      <c r="R195" s="79" t="s">
        <v>4485</v>
      </c>
      <c r="S195" s="79" t="s">
        <v>4486</v>
      </c>
      <c r="T195" s="79" t="s">
        <v>4487</v>
      </c>
      <c r="U195" s="79" t="s">
        <v>4488</v>
      </c>
      <c r="V195" s="80" t="s">
        <v>4489</v>
      </c>
      <c r="W195" s="79" t="s">
        <v>4490</v>
      </c>
      <c r="X195" s="79" t="s">
        <v>4491</v>
      </c>
      <c r="Y195" s="79" t="s">
        <v>4492</v>
      </c>
      <c r="Z195" s="79" t="s">
        <v>4493</v>
      </c>
      <c r="AA195" s="79" t="s">
        <v>4494</v>
      </c>
      <c r="AB195" s="81" t="s">
        <v>4495</v>
      </c>
    </row>
    <row r="196" spans="1:28" x14ac:dyDescent="0.25">
      <c r="A196" s="27" t="s">
        <v>370</v>
      </c>
      <c r="B196" s="9" t="str">
        <f t="shared" si="14"/>
        <v>A formátum a rendszer beállításaitól függően nn-hh-éééé vagy nn/hh/éééé (pl. 27-05-2022 vagy 27/05/2022).</v>
      </c>
      <c r="D196" s="78" t="s">
        <v>2970</v>
      </c>
      <c r="E196" s="79" t="s">
        <v>2971</v>
      </c>
      <c r="F196" s="80" t="s">
        <v>2972</v>
      </c>
      <c r="G196" s="80" t="s">
        <v>2973</v>
      </c>
      <c r="H196" s="79" t="s">
        <v>2974</v>
      </c>
      <c r="I196" s="61" t="s">
        <v>549</v>
      </c>
      <c r="J196" s="79" t="s">
        <v>4496</v>
      </c>
      <c r="K196" s="79" t="s">
        <v>4497</v>
      </c>
      <c r="L196" s="79" t="s">
        <v>4498</v>
      </c>
      <c r="M196" s="79" t="s">
        <v>4499</v>
      </c>
      <c r="N196" s="79"/>
      <c r="O196" s="79" t="s">
        <v>4500</v>
      </c>
      <c r="P196" s="79" t="s">
        <v>4501</v>
      </c>
      <c r="Q196" s="79" t="s">
        <v>4502</v>
      </c>
      <c r="R196" s="79" t="s">
        <v>4503</v>
      </c>
      <c r="S196" s="79" t="s">
        <v>4504</v>
      </c>
      <c r="T196" s="79" t="s">
        <v>4505</v>
      </c>
      <c r="U196" s="79" t="s">
        <v>4506</v>
      </c>
      <c r="V196" s="80" t="s">
        <v>4507</v>
      </c>
      <c r="W196" s="79" t="s">
        <v>4508</v>
      </c>
      <c r="X196" s="79" t="s">
        <v>4509</v>
      </c>
      <c r="Y196" s="79" t="s">
        <v>4510</v>
      </c>
      <c r="Z196" s="79" t="s">
        <v>4511</v>
      </c>
      <c r="AA196" s="79" t="s">
        <v>4512</v>
      </c>
      <c r="AB196" s="81" t="s">
        <v>4513</v>
      </c>
    </row>
    <row r="197" spans="1:28" x14ac:dyDescent="0.25">
      <c r="A197" s="27" t="s">
        <v>386</v>
      </c>
      <c r="B197" s="9" t="str">
        <f t="shared" si="14"/>
        <v>További mezők</v>
      </c>
      <c r="D197" s="78" t="s">
        <v>2975</v>
      </c>
      <c r="E197" s="79" t="s">
        <v>2976</v>
      </c>
      <c r="F197" s="80" t="s">
        <v>2977</v>
      </c>
      <c r="G197" s="80" t="s">
        <v>2978</v>
      </c>
      <c r="H197" s="79" t="s">
        <v>2979</v>
      </c>
      <c r="I197" s="61" t="s">
        <v>387</v>
      </c>
      <c r="J197" s="79" t="s">
        <v>4514</v>
      </c>
      <c r="K197" s="79" t="s">
        <v>4515</v>
      </c>
      <c r="L197" s="79" t="s">
        <v>4516</v>
      </c>
      <c r="M197" s="79" t="s">
        <v>4517</v>
      </c>
      <c r="N197" s="79"/>
      <c r="O197" s="79" t="s">
        <v>4518</v>
      </c>
      <c r="P197" s="79" t="s">
        <v>4519</v>
      </c>
      <c r="Q197" s="79" t="s">
        <v>4520</v>
      </c>
      <c r="R197" s="79" t="s">
        <v>4521</v>
      </c>
      <c r="S197" s="79" t="s">
        <v>4522</v>
      </c>
      <c r="T197" s="79" t="s">
        <v>4523</v>
      </c>
      <c r="U197" s="79" t="s">
        <v>4524</v>
      </c>
      <c r="V197" s="80" t="s">
        <v>4525</v>
      </c>
      <c r="W197" s="79" t="s">
        <v>4526</v>
      </c>
      <c r="X197" s="79" t="s">
        <v>4527</v>
      </c>
      <c r="Y197" s="79" t="s">
        <v>4528</v>
      </c>
      <c r="Z197" s="79" t="s">
        <v>4518</v>
      </c>
      <c r="AA197" s="79" t="s">
        <v>4529</v>
      </c>
      <c r="AB197" s="81" t="s">
        <v>4530</v>
      </c>
    </row>
    <row r="198" spans="1:28" x14ac:dyDescent="0.25">
      <c r="A198" s="27" t="s">
        <v>388</v>
      </c>
      <c r="B198" s="9" t="str">
        <f t="shared" si="14"/>
        <v>Az, hogy egy adott mező alkalmazható-e vagy sem, a nemzeti szabályoktól függ.</v>
      </c>
      <c r="D198" s="78" t="s">
        <v>2980</v>
      </c>
      <c r="E198" s="79" t="s">
        <v>2981</v>
      </c>
      <c r="F198" s="80" t="s">
        <v>2982</v>
      </c>
      <c r="G198" s="80" t="s">
        <v>2983</v>
      </c>
      <c r="H198" s="79" t="s">
        <v>2984</v>
      </c>
      <c r="I198" s="61" t="s">
        <v>394</v>
      </c>
      <c r="J198" s="79" t="s">
        <v>4531</v>
      </c>
      <c r="K198" s="79" t="s">
        <v>4532</v>
      </c>
      <c r="L198" s="79" t="s">
        <v>4533</v>
      </c>
      <c r="M198" s="79" t="s">
        <v>4534</v>
      </c>
      <c r="N198" s="79"/>
      <c r="O198" s="79" t="s">
        <v>4535</v>
      </c>
      <c r="P198" s="79" t="s">
        <v>4536</v>
      </c>
      <c r="Q198" s="79" t="s">
        <v>4537</v>
      </c>
      <c r="R198" s="79" t="s">
        <v>4538</v>
      </c>
      <c r="S198" s="79" t="s">
        <v>4539</v>
      </c>
      <c r="T198" s="79" t="s">
        <v>4540</v>
      </c>
      <c r="U198" s="79" t="s">
        <v>4541</v>
      </c>
      <c r="V198" s="80" t="s">
        <v>4542</v>
      </c>
      <c r="W198" s="79" t="s">
        <v>4543</v>
      </c>
      <c r="X198" s="79" t="s">
        <v>4544</v>
      </c>
      <c r="Y198" s="79" t="s">
        <v>4545</v>
      </c>
      <c r="Z198" s="79" t="s">
        <v>4546</v>
      </c>
      <c r="AA198" s="79" t="s">
        <v>4547</v>
      </c>
      <c r="AB198" s="81" t="s">
        <v>4548</v>
      </c>
    </row>
    <row r="199" spans="1:28" x14ac:dyDescent="0.25">
      <c r="A199" s="27" t="s">
        <v>389</v>
      </c>
      <c r="B199" s="9" t="str">
        <f t="shared" si="14"/>
        <v>A projekt indulásának időpontja</v>
      </c>
      <c r="D199" s="78" t="s">
        <v>2985</v>
      </c>
      <c r="E199" s="79" t="s">
        <v>2986</v>
      </c>
      <c r="F199" s="80" t="s">
        <v>2987</v>
      </c>
      <c r="G199" s="80" t="s">
        <v>2988</v>
      </c>
      <c r="H199" s="79" t="s">
        <v>2989</v>
      </c>
      <c r="I199" s="61" t="s">
        <v>390</v>
      </c>
      <c r="J199" s="79" t="s">
        <v>4549</v>
      </c>
      <c r="K199" s="79" t="s">
        <v>4550</v>
      </c>
      <c r="L199" s="79" t="s">
        <v>4551</v>
      </c>
      <c r="M199" s="79" t="s">
        <v>4552</v>
      </c>
      <c r="N199" s="79"/>
      <c r="O199" s="79" t="s">
        <v>4553</v>
      </c>
      <c r="P199" s="79" t="s">
        <v>4554</v>
      </c>
      <c r="Q199" s="79" t="s">
        <v>4555</v>
      </c>
      <c r="R199" s="79" t="s">
        <v>4556</v>
      </c>
      <c r="S199" s="79" t="s">
        <v>4557</v>
      </c>
      <c r="T199" s="79" t="s">
        <v>4558</v>
      </c>
      <c r="U199" s="79" t="s">
        <v>4559</v>
      </c>
      <c r="V199" s="80" t="s">
        <v>4560</v>
      </c>
      <c r="W199" s="79" t="s">
        <v>4561</v>
      </c>
      <c r="X199" s="79" t="s">
        <v>4562</v>
      </c>
      <c r="Y199" s="79" t="s">
        <v>4563</v>
      </c>
      <c r="Z199" s="79" t="s">
        <v>4564</v>
      </c>
      <c r="AA199" s="79" t="s">
        <v>4565</v>
      </c>
      <c r="AB199" s="81" t="s">
        <v>4566</v>
      </c>
    </row>
    <row r="200" spans="1:28" x14ac:dyDescent="0.25">
      <c r="A200" s="27" t="s">
        <v>395</v>
      </c>
      <c r="B200" s="9" t="str">
        <f t="shared" ref="B200" si="16">IF(TRIM(HLOOKUP(language_or_default,textTranslations,MATCH(A200,text,0),FALSE))="",HLOOKUP("en",textTranslations,MATCH(A200,text,0),FALSE),HLOOKUP(language_or_default,textTranslations,MATCH(A200,text,0),FALSE))</f>
        <v>A projekt végének időpontja</v>
      </c>
      <c r="D200" s="78" t="s">
        <v>2990</v>
      </c>
      <c r="E200" s="79" t="s">
        <v>2991</v>
      </c>
      <c r="F200" s="80" t="s">
        <v>2992</v>
      </c>
      <c r="G200" s="80" t="s">
        <v>2993</v>
      </c>
      <c r="H200" s="79" t="s">
        <v>2994</v>
      </c>
      <c r="I200" s="61" t="s">
        <v>396</v>
      </c>
      <c r="J200" s="79" t="s">
        <v>4567</v>
      </c>
      <c r="K200" s="79" t="s">
        <v>4568</v>
      </c>
      <c r="L200" s="79" t="s">
        <v>4569</v>
      </c>
      <c r="M200" s="79" t="s">
        <v>4570</v>
      </c>
      <c r="N200" s="79"/>
      <c r="O200" s="79" t="s">
        <v>4571</v>
      </c>
      <c r="P200" s="79" t="s">
        <v>4572</v>
      </c>
      <c r="Q200" s="79" t="s">
        <v>4573</v>
      </c>
      <c r="R200" s="79" t="s">
        <v>4574</v>
      </c>
      <c r="S200" s="79" t="s">
        <v>4575</v>
      </c>
      <c r="T200" s="79" t="s">
        <v>4576</v>
      </c>
      <c r="U200" s="79" t="s">
        <v>4577</v>
      </c>
      <c r="V200" s="80" t="s">
        <v>4578</v>
      </c>
      <c r="W200" s="79" t="s">
        <v>4579</v>
      </c>
      <c r="X200" s="79" t="s">
        <v>4580</v>
      </c>
      <c r="Y200" s="79" t="s">
        <v>4581</v>
      </c>
      <c r="Z200" s="79" t="s">
        <v>4582</v>
      </c>
      <c r="AA200" s="79" t="s">
        <v>4583</v>
      </c>
      <c r="AB200" s="81" t="s">
        <v>4584</v>
      </c>
    </row>
    <row r="201" spans="1:28" x14ac:dyDescent="0.25">
      <c r="A201" s="27" t="s">
        <v>399</v>
      </c>
      <c r="B201" s="9" t="str">
        <f t="shared" si="14"/>
        <v>A projekt jóváhagyásának időpontja</v>
      </c>
      <c r="D201" s="78" t="s">
        <v>2995</v>
      </c>
      <c r="E201" s="79" t="s">
        <v>2996</v>
      </c>
      <c r="F201" s="80" t="s">
        <v>2997</v>
      </c>
      <c r="G201" s="80" t="s">
        <v>2998</v>
      </c>
      <c r="H201" s="79" t="s">
        <v>2999</v>
      </c>
      <c r="I201" s="61" t="s">
        <v>400</v>
      </c>
      <c r="J201" s="79" t="s">
        <v>4585</v>
      </c>
      <c r="K201" s="79" t="s">
        <v>4586</v>
      </c>
      <c r="L201" s="79" t="s">
        <v>4587</v>
      </c>
      <c r="M201" s="79" t="s">
        <v>4588</v>
      </c>
      <c r="N201" s="79"/>
      <c r="O201" s="79" t="s">
        <v>4589</v>
      </c>
      <c r="P201" s="79" t="s">
        <v>4590</v>
      </c>
      <c r="Q201" s="79" t="s">
        <v>4591</v>
      </c>
      <c r="R201" s="79" t="s">
        <v>4592</v>
      </c>
      <c r="S201" s="79" t="s">
        <v>4593</v>
      </c>
      <c r="T201" s="79" t="s">
        <v>4594</v>
      </c>
      <c r="U201" s="79" t="s">
        <v>4595</v>
      </c>
      <c r="V201" s="80" t="s">
        <v>4596</v>
      </c>
      <c r="W201" s="79" t="s">
        <v>4597</v>
      </c>
      <c r="X201" s="79" t="s">
        <v>4598</v>
      </c>
      <c r="Y201" s="79" t="s">
        <v>4599</v>
      </c>
      <c r="Z201" s="79" t="s">
        <v>4600</v>
      </c>
      <c r="AA201" s="79" t="s">
        <v>4601</v>
      </c>
      <c r="AB201" s="81" t="s">
        <v>4602</v>
      </c>
    </row>
    <row r="202" spans="1:28" x14ac:dyDescent="0.25">
      <c r="A202" s="27" t="s">
        <v>401</v>
      </c>
      <c r="B202" s="9" t="str">
        <f t="shared" si="14"/>
        <v>BNO-kód</v>
      </c>
      <c r="D202" s="78" t="s">
        <v>3000</v>
      </c>
      <c r="E202" s="79" t="s">
        <v>3001</v>
      </c>
      <c r="F202" s="80" t="s">
        <v>3002</v>
      </c>
      <c r="G202" s="80" t="s">
        <v>3003</v>
      </c>
      <c r="H202" s="79" t="s">
        <v>3004</v>
      </c>
      <c r="I202" s="61" t="s">
        <v>402</v>
      </c>
      <c r="J202" s="79" t="s">
        <v>4603</v>
      </c>
      <c r="K202" s="79" t="s">
        <v>4604</v>
      </c>
      <c r="L202" s="79" t="s">
        <v>4605</v>
      </c>
      <c r="M202" s="79" t="s">
        <v>4606</v>
      </c>
      <c r="N202" s="79"/>
      <c r="O202" s="79" t="s">
        <v>4607</v>
      </c>
      <c r="P202" s="79" t="s">
        <v>4608</v>
      </c>
      <c r="Q202" s="79" t="s">
        <v>4609</v>
      </c>
      <c r="R202" s="79" t="s">
        <v>4610</v>
      </c>
      <c r="S202" s="79" t="s">
        <v>4611</v>
      </c>
      <c r="T202" s="79" t="s">
        <v>4612</v>
      </c>
      <c r="U202" s="79" t="s">
        <v>4613</v>
      </c>
      <c r="V202" s="80" t="s">
        <v>4614</v>
      </c>
      <c r="W202" s="79" t="s">
        <v>4615</v>
      </c>
      <c r="X202" s="79" t="s">
        <v>4616</v>
      </c>
      <c r="Y202" s="79" t="s">
        <v>4617</v>
      </c>
      <c r="Z202" s="79" t="s">
        <v>4618</v>
      </c>
      <c r="AA202" s="79" t="s">
        <v>4619</v>
      </c>
      <c r="AB202" s="81" t="s">
        <v>3002</v>
      </c>
    </row>
    <row r="203" spans="1:28" x14ac:dyDescent="0.25">
      <c r="A203" s="27" t="s">
        <v>494</v>
      </c>
      <c r="B203" s="9" t="str">
        <f t="shared" si="14"/>
        <v>1. nemzeti mező</v>
      </c>
      <c r="D203" s="78" t="s">
        <v>3005</v>
      </c>
      <c r="E203" s="79" t="s">
        <v>3006</v>
      </c>
      <c r="F203" s="80" t="s">
        <v>3007</v>
      </c>
      <c r="G203" s="80" t="s">
        <v>3008</v>
      </c>
      <c r="H203" s="79" t="s">
        <v>3009</v>
      </c>
      <c r="I203" s="61" t="s">
        <v>556</v>
      </c>
      <c r="J203" s="79" t="s">
        <v>4620</v>
      </c>
      <c r="K203" s="79" t="s">
        <v>4621</v>
      </c>
      <c r="L203" s="79" t="s">
        <v>4622</v>
      </c>
      <c r="M203" s="79" t="s">
        <v>4623</v>
      </c>
      <c r="N203" s="79"/>
      <c r="O203" s="79" t="s">
        <v>4624</v>
      </c>
      <c r="P203" s="79" t="s">
        <v>4625</v>
      </c>
      <c r="Q203" s="79" t="s">
        <v>4626</v>
      </c>
      <c r="R203" s="79" t="s">
        <v>4627</v>
      </c>
      <c r="S203" s="79" t="s">
        <v>4628</v>
      </c>
      <c r="T203" s="79" t="s">
        <v>4629</v>
      </c>
      <c r="U203" s="79" t="s">
        <v>4630</v>
      </c>
      <c r="V203" s="80" t="s">
        <v>4631</v>
      </c>
      <c r="W203" s="79" t="s">
        <v>4620</v>
      </c>
      <c r="X203" s="79" t="s">
        <v>4632</v>
      </c>
      <c r="Y203" s="79" t="s">
        <v>4633</v>
      </c>
      <c r="Z203" s="79" t="s">
        <v>4624</v>
      </c>
      <c r="AA203" s="79" t="s">
        <v>4634</v>
      </c>
      <c r="AB203" s="81" t="s">
        <v>4635</v>
      </c>
    </row>
    <row r="204" spans="1:28" x14ac:dyDescent="0.25">
      <c r="A204" s="27" t="s">
        <v>495</v>
      </c>
      <c r="B204" s="9" t="str">
        <f t="shared" si="14"/>
        <v>2. nemzeti mező</v>
      </c>
      <c r="D204" s="78" t="s">
        <v>3010</v>
      </c>
      <c r="E204" s="79" t="s">
        <v>3011</v>
      </c>
      <c r="F204" s="80" t="s">
        <v>3012</v>
      </c>
      <c r="G204" s="80" t="s">
        <v>3013</v>
      </c>
      <c r="H204" s="79" t="s">
        <v>3014</v>
      </c>
      <c r="I204" s="61" t="s">
        <v>557</v>
      </c>
      <c r="J204" s="79" t="s">
        <v>4636</v>
      </c>
      <c r="K204" s="79" t="s">
        <v>4637</v>
      </c>
      <c r="L204" s="79" t="s">
        <v>4638</v>
      </c>
      <c r="M204" s="79" t="s">
        <v>4639</v>
      </c>
      <c r="N204" s="79"/>
      <c r="O204" s="79" t="s">
        <v>4640</v>
      </c>
      <c r="P204" s="79" t="s">
        <v>4641</v>
      </c>
      <c r="Q204" s="79" t="s">
        <v>4642</v>
      </c>
      <c r="R204" s="79" t="s">
        <v>4643</v>
      </c>
      <c r="S204" s="79" t="s">
        <v>4644</v>
      </c>
      <c r="T204" s="79" t="s">
        <v>4645</v>
      </c>
      <c r="U204" s="79" t="s">
        <v>4646</v>
      </c>
      <c r="V204" s="80" t="s">
        <v>4647</v>
      </c>
      <c r="W204" s="79" t="s">
        <v>4636</v>
      </c>
      <c r="X204" s="79" t="s">
        <v>4648</v>
      </c>
      <c r="Y204" s="79" t="s">
        <v>4649</v>
      </c>
      <c r="Z204" s="79" t="s">
        <v>4640</v>
      </c>
      <c r="AA204" s="79" t="s">
        <v>4650</v>
      </c>
      <c r="AB204" s="81" t="s">
        <v>4651</v>
      </c>
    </row>
    <row r="205" spans="1:28" x14ac:dyDescent="0.25">
      <c r="A205" s="27" t="s">
        <v>496</v>
      </c>
      <c r="B205" s="9" t="str">
        <f t="shared" si="14"/>
        <v>3. nemzeti mező</v>
      </c>
      <c r="D205" s="78" t="s">
        <v>3015</v>
      </c>
      <c r="E205" s="79" t="s">
        <v>3016</v>
      </c>
      <c r="F205" s="80" t="s">
        <v>3017</v>
      </c>
      <c r="G205" s="80" t="s">
        <v>3018</v>
      </c>
      <c r="H205" s="79" t="s">
        <v>3019</v>
      </c>
      <c r="I205" s="61" t="s">
        <v>558</v>
      </c>
      <c r="J205" s="79" t="s">
        <v>4652</v>
      </c>
      <c r="K205" s="79" t="s">
        <v>4653</v>
      </c>
      <c r="L205" s="79" t="s">
        <v>4654</v>
      </c>
      <c r="M205" s="79" t="s">
        <v>4655</v>
      </c>
      <c r="N205" s="79"/>
      <c r="O205" s="79" t="s">
        <v>4656</v>
      </c>
      <c r="P205" s="79" t="s">
        <v>4657</v>
      </c>
      <c r="Q205" s="79" t="s">
        <v>4658</v>
      </c>
      <c r="R205" s="79" t="s">
        <v>4659</v>
      </c>
      <c r="S205" s="79" t="s">
        <v>4660</v>
      </c>
      <c r="T205" s="79" t="s">
        <v>4661</v>
      </c>
      <c r="U205" s="79" t="s">
        <v>4662</v>
      </c>
      <c r="V205" s="80" t="s">
        <v>4663</v>
      </c>
      <c r="W205" s="79" t="s">
        <v>4652</v>
      </c>
      <c r="X205" s="79" t="s">
        <v>4664</v>
      </c>
      <c r="Y205" s="79" t="s">
        <v>4665</v>
      </c>
      <c r="Z205" s="79" t="s">
        <v>4656</v>
      </c>
      <c r="AA205" s="79" t="s">
        <v>4666</v>
      </c>
      <c r="AB205" s="81" t="s">
        <v>4667</v>
      </c>
    </row>
    <row r="206" spans="1:28" x14ac:dyDescent="0.25">
      <c r="A206" s="27" t="s">
        <v>503</v>
      </c>
      <c r="B206" s="9" t="str">
        <f t="shared" si="14"/>
        <v>4. nemzeti mező</v>
      </c>
      <c r="D206" s="78" t="s">
        <v>3020</v>
      </c>
      <c r="E206" s="79" t="s">
        <v>3021</v>
      </c>
      <c r="F206" s="80" t="s">
        <v>3022</v>
      </c>
      <c r="G206" s="80" t="s">
        <v>3023</v>
      </c>
      <c r="H206" s="79" t="s">
        <v>3024</v>
      </c>
      <c r="I206" s="61" t="s">
        <v>559</v>
      </c>
      <c r="J206" s="79" t="s">
        <v>4668</v>
      </c>
      <c r="K206" s="79" t="s">
        <v>4669</v>
      </c>
      <c r="L206" s="79" t="s">
        <v>4670</v>
      </c>
      <c r="M206" s="79" t="s">
        <v>4671</v>
      </c>
      <c r="N206" s="79"/>
      <c r="O206" s="79" t="s">
        <v>4672</v>
      </c>
      <c r="P206" s="79" t="s">
        <v>4673</v>
      </c>
      <c r="Q206" s="79" t="s">
        <v>4674</v>
      </c>
      <c r="R206" s="79" t="s">
        <v>4675</v>
      </c>
      <c r="S206" s="79" t="s">
        <v>4676</v>
      </c>
      <c r="T206" s="79" t="s">
        <v>4677</v>
      </c>
      <c r="U206" s="79" t="s">
        <v>4678</v>
      </c>
      <c r="V206" s="80" t="s">
        <v>4679</v>
      </c>
      <c r="W206" s="79" t="s">
        <v>4668</v>
      </c>
      <c r="X206" s="79" t="s">
        <v>4680</v>
      </c>
      <c r="Y206" s="79" t="s">
        <v>4681</v>
      </c>
      <c r="Z206" s="79" t="s">
        <v>4672</v>
      </c>
      <c r="AA206" s="79" t="s">
        <v>4682</v>
      </c>
      <c r="AB206" s="81" t="s">
        <v>4683</v>
      </c>
    </row>
    <row r="207" spans="1:28" x14ac:dyDescent="0.25">
      <c r="A207" s="27" t="s">
        <v>504</v>
      </c>
      <c r="B207" s="9" t="str">
        <f t="shared" si="14"/>
        <v>5. nemzeti mező</v>
      </c>
      <c r="D207" s="78" t="s">
        <v>3025</v>
      </c>
      <c r="E207" s="79" t="s">
        <v>3026</v>
      </c>
      <c r="F207" s="80" t="s">
        <v>3027</v>
      </c>
      <c r="G207" s="80" t="s">
        <v>3028</v>
      </c>
      <c r="H207" s="79" t="s">
        <v>3029</v>
      </c>
      <c r="I207" s="61" t="s">
        <v>560</v>
      </c>
      <c r="J207" s="79" t="s">
        <v>4684</v>
      </c>
      <c r="K207" s="79" t="s">
        <v>4685</v>
      </c>
      <c r="L207" s="79" t="s">
        <v>4686</v>
      </c>
      <c r="M207" s="79" t="s">
        <v>4687</v>
      </c>
      <c r="N207" s="79"/>
      <c r="O207" s="79" t="s">
        <v>4688</v>
      </c>
      <c r="P207" s="79" t="s">
        <v>4689</v>
      </c>
      <c r="Q207" s="79" t="s">
        <v>4690</v>
      </c>
      <c r="R207" s="79" t="s">
        <v>4691</v>
      </c>
      <c r="S207" s="79" t="s">
        <v>4692</v>
      </c>
      <c r="T207" s="79" t="s">
        <v>4693</v>
      </c>
      <c r="U207" s="79" t="s">
        <v>4694</v>
      </c>
      <c r="V207" s="80" t="s">
        <v>4695</v>
      </c>
      <c r="W207" s="79" t="s">
        <v>4684</v>
      </c>
      <c r="X207" s="79" t="s">
        <v>4696</v>
      </c>
      <c r="Y207" s="79" t="s">
        <v>4697</v>
      </c>
      <c r="Z207" s="79" t="s">
        <v>4688</v>
      </c>
      <c r="AA207" s="79" t="s">
        <v>4698</v>
      </c>
      <c r="AB207" s="81" t="s">
        <v>4699</v>
      </c>
    </row>
    <row r="208" spans="1:28" x14ac:dyDescent="0.25">
      <c r="A208" s="27" t="s">
        <v>493</v>
      </c>
      <c r="B208" s="9" t="str">
        <f t="shared" ref="B208" si="17">IF(TRIM(HLOOKUP(language_or_default,textTranslations,MATCH(A208,text,0),FALSE))="",HLOOKUP("en",textTranslations,MATCH(A208,text,0),FALSE),HLOOKUP(language_or_default,textTranslations,MATCH(A208,text,0),FALSE))</f>
        <v>Kérjük, töltse ki „A projekt célja” lapot.</v>
      </c>
      <c r="D208" s="78" t="s">
        <v>3030</v>
      </c>
      <c r="E208" s="79" t="s">
        <v>3031</v>
      </c>
      <c r="F208" s="80" t="s">
        <v>3032</v>
      </c>
      <c r="G208" s="80" t="s">
        <v>3033</v>
      </c>
      <c r="H208" s="79" t="s">
        <v>3034</v>
      </c>
      <c r="I208" s="61" t="s">
        <v>561</v>
      </c>
      <c r="J208" s="79" t="s">
        <v>4700</v>
      </c>
      <c r="K208" s="79" t="s">
        <v>4701</v>
      </c>
      <c r="L208" s="79" t="s">
        <v>4702</v>
      </c>
      <c r="M208" s="79" t="s">
        <v>4703</v>
      </c>
      <c r="N208" s="79"/>
      <c r="O208" s="79" t="s">
        <v>4704</v>
      </c>
      <c r="P208" s="79" t="s">
        <v>4705</v>
      </c>
      <c r="Q208" s="79" t="s">
        <v>4706</v>
      </c>
      <c r="R208" s="79" t="s">
        <v>4707</v>
      </c>
      <c r="S208" s="79" t="s">
        <v>4708</v>
      </c>
      <c r="T208" s="79" t="s">
        <v>4709</v>
      </c>
      <c r="U208" s="79" t="s">
        <v>4710</v>
      </c>
      <c r="V208" s="80" t="s">
        <v>4711</v>
      </c>
      <c r="W208" s="79" t="s">
        <v>4712</v>
      </c>
      <c r="X208" s="79" t="s">
        <v>4713</v>
      </c>
      <c r="Y208" s="79" t="s">
        <v>4714</v>
      </c>
      <c r="Z208" s="79" t="s">
        <v>4715</v>
      </c>
      <c r="AA208" s="79" t="s">
        <v>4716</v>
      </c>
      <c r="AB208" s="81" t="s">
        <v>4717</v>
      </c>
    </row>
    <row r="209" spans="1:28" x14ac:dyDescent="0.25">
      <c r="A209" s="27" t="s">
        <v>498</v>
      </c>
      <c r="B209" s="9" t="str">
        <f t="shared" si="14"/>
        <v>(hónapokban)</v>
      </c>
      <c r="D209" s="78" t="s">
        <v>3035</v>
      </c>
      <c r="E209" s="79" t="s">
        <v>3036</v>
      </c>
      <c r="F209" s="80" t="s">
        <v>3037</v>
      </c>
      <c r="G209" s="80" t="s">
        <v>3038</v>
      </c>
      <c r="H209" s="79" t="s">
        <v>3039</v>
      </c>
      <c r="I209" s="61" t="s">
        <v>551</v>
      </c>
      <c r="J209" s="79" t="s">
        <v>4718</v>
      </c>
      <c r="K209" s="79" t="s">
        <v>4719</v>
      </c>
      <c r="L209" s="79" t="s">
        <v>4720</v>
      </c>
      <c r="M209" s="79" t="s">
        <v>4721</v>
      </c>
      <c r="N209" s="79"/>
      <c r="O209" s="79" t="s">
        <v>4722</v>
      </c>
      <c r="P209" s="79" t="s">
        <v>4723</v>
      </c>
      <c r="Q209" s="79" t="s">
        <v>4724</v>
      </c>
      <c r="R209" s="79" t="s">
        <v>4725</v>
      </c>
      <c r="S209" s="79" t="s">
        <v>4726</v>
      </c>
      <c r="T209" s="79" t="s">
        <v>4727</v>
      </c>
      <c r="U209" s="79" t="s">
        <v>4728</v>
      </c>
      <c r="V209" s="80" t="s">
        <v>4729</v>
      </c>
      <c r="W209" s="79" t="s">
        <v>4730</v>
      </c>
      <c r="X209" s="79" t="s">
        <v>4731</v>
      </c>
      <c r="Y209" s="79" t="s">
        <v>4732</v>
      </c>
      <c r="Z209" s="79" t="s">
        <v>4733</v>
      </c>
      <c r="AA209" s="79" t="s">
        <v>4734</v>
      </c>
      <c r="AB209" s="81" t="s">
        <v>3037</v>
      </c>
    </row>
    <row r="210" spans="1:28" x14ac:dyDescent="0.25">
      <c r="A210" s="27" t="s">
        <v>501</v>
      </c>
      <c r="B210" s="9" t="str">
        <f t="shared" si="14"/>
        <v>Több szóból állhat.</v>
      </c>
      <c r="D210" s="78" t="s">
        <v>3040</v>
      </c>
      <c r="E210" s="79" t="s">
        <v>3041</v>
      </c>
      <c r="F210" s="80" t="s">
        <v>3042</v>
      </c>
      <c r="G210" s="80" t="s">
        <v>3043</v>
      </c>
      <c r="H210" s="79" t="s">
        <v>3044</v>
      </c>
      <c r="I210" s="61" t="s">
        <v>502</v>
      </c>
      <c r="J210" s="79" t="s">
        <v>4735</v>
      </c>
      <c r="K210" s="79" t="s">
        <v>4736</v>
      </c>
      <c r="L210" s="79" t="s">
        <v>4737</v>
      </c>
      <c r="M210" s="79" t="s">
        <v>4738</v>
      </c>
      <c r="N210" s="79"/>
      <c r="O210" s="79" t="s">
        <v>4739</v>
      </c>
      <c r="P210" s="79" t="s">
        <v>4740</v>
      </c>
      <c r="Q210" s="79" t="s">
        <v>4741</v>
      </c>
      <c r="R210" s="79" t="s">
        <v>4742</v>
      </c>
      <c r="S210" s="79" t="s">
        <v>4743</v>
      </c>
      <c r="T210" s="79" t="s">
        <v>4744</v>
      </c>
      <c r="U210" s="79" t="s">
        <v>4745</v>
      </c>
      <c r="V210" s="80" t="s">
        <v>4746</v>
      </c>
      <c r="W210" s="79" t="s">
        <v>4747</v>
      </c>
      <c r="X210" s="79" t="s">
        <v>4748</v>
      </c>
      <c r="Y210" s="79" t="s">
        <v>4749</v>
      </c>
      <c r="Z210" s="79" t="s">
        <v>4750</v>
      </c>
      <c r="AA210" s="79" t="s">
        <v>4751</v>
      </c>
      <c r="AB210" s="81" t="s">
        <v>4752</v>
      </c>
    </row>
    <row r="211" spans="1:28" x14ac:dyDescent="0.25">
      <c r="A211" s="27" t="s">
        <v>505</v>
      </c>
      <c r="B211" s="9" t="str">
        <f t="shared" si="14"/>
        <v>Kérjük, töltse ki az összes kategóriát egész számokkal (0 vagy magasabb)!</v>
      </c>
      <c r="D211" s="78" t="s">
        <v>3045</v>
      </c>
      <c r="E211" s="79" t="s">
        <v>3046</v>
      </c>
      <c r="F211" s="80" t="s">
        <v>3047</v>
      </c>
      <c r="G211" s="80" t="s">
        <v>3048</v>
      </c>
      <c r="H211" s="79" t="s">
        <v>3049</v>
      </c>
      <c r="I211" s="61" t="s">
        <v>506</v>
      </c>
      <c r="J211" s="79" t="s">
        <v>4753</v>
      </c>
      <c r="K211" s="79" t="s">
        <v>4754</v>
      </c>
      <c r="L211" s="79" t="s">
        <v>4755</v>
      </c>
      <c r="M211" s="79" t="s">
        <v>4756</v>
      </c>
      <c r="N211" s="79"/>
      <c r="O211" s="79" t="s">
        <v>4757</v>
      </c>
      <c r="P211" s="79" t="s">
        <v>4758</v>
      </c>
      <c r="Q211" s="79" t="s">
        <v>4759</v>
      </c>
      <c r="R211" s="79" t="s">
        <v>4760</v>
      </c>
      <c r="S211" s="79" t="s">
        <v>4761</v>
      </c>
      <c r="T211" s="79" t="s">
        <v>4762</v>
      </c>
      <c r="U211" s="79" t="s">
        <v>4763</v>
      </c>
      <c r="V211" s="80" t="s">
        <v>4764</v>
      </c>
      <c r="W211" s="79" t="s">
        <v>4765</v>
      </c>
      <c r="X211" s="79" t="s">
        <v>4766</v>
      </c>
      <c r="Y211" s="79" t="s">
        <v>4767</v>
      </c>
      <c r="Z211" s="79" t="s">
        <v>4768</v>
      </c>
      <c r="AA211" s="79" t="s">
        <v>4769</v>
      </c>
      <c r="AB211" s="81" t="s">
        <v>4770</v>
      </c>
    </row>
    <row r="212" spans="1:28" x14ac:dyDescent="0.25">
      <c r="A212" s="27" t="s">
        <v>513</v>
      </c>
      <c r="B212" s="9" t="str">
        <f t="shared" si="14"/>
        <v>Tüntesse fel, hogy a projekt az irányelv hatálya alá tartozik-e vagy sem.</v>
      </c>
      <c r="D212" s="78" t="s">
        <v>3050</v>
      </c>
      <c r="E212" s="79" t="s">
        <v>3051</v>
      </c>
      <c r="F212" s="80" t="s">
        <v>3052</v>
      </c>
      <c r="G212" s="80" t="s">
        <v>3053</v>
      </c>
      <c r="H212" s="79" t="s">
        <v>3054</v>
      </c>
      <c r="I212" s="61" t="s">
        <v>537</v>
      </c>
      <c r="J212" s="79" t="s">
        <v>4771</v>
      </c>
      <c r="K212" s="79" t="s">
        <v>4772</v>
      </c>
      <c r="L212" s="79" t="s">
        <v>4773</v>
      </c>
      <c r="M212" s="79" t="s">
        <v>4774</v>
      </c>
      <c r="N212" s="79"/>
      <c r="O212" s="79" t="s">
        <v>4775</v>
      </c>
      <c r="P212" s="79" t="s">
        <v>4776</v>
      </c>
      <c r="Q212" s="79" t="s">
        <v>4777</v>
      </c>
      <c r="R212" s="79" t="s">
        <v>4778</v>
      </c>
      <c r="S212" s="79" t="s">
        <v>4779</v>
      </c>
      <c r="T212" s="79" t="s">
        <v>4780</v>
      </c>
      <c r="U212" s="79" t="s">
        <v>4781</v>
      </c>
      <c r="V212" s="80" t="s">
        <v>4782</v>
      </c>
      <c r="W212" s="79" t="s">
        <v>4783</v>
      </c>
      <c r="X212" s="79" t="s">
        <v>4784</v>
      </c>
      <c r="Y212" s="79" t="s">
        <v>4785</v>
      </c>
      <c r="Z212" s="79" t="s">
        <v>4786</v>
      </c>
      <c r="AA212" s="79" t="s">
        <v>4787</v>
      </c>
      <c r="AB212" s="81" t="s">
        <v>4788</v>
      </c>
    </row>
    <row r="213" spans="1:28" x14ac:dyDescent="0.25">
      <c r="A213" s="27" t="s">
        <v>530</v>
      </c>
      <c r="B213" s="9" t="str">
        <f t="shared" ref="B213:B224" si="18">IF(TRIM(HLOOKUP(language_or_default,textTranslations,MATCH(A213,text,0),FALSE))="",HLOOKUP("en",textTranslations,MATCH(A213,text,0),FALSE),HLOOKUP(language_or_default,textTranslations,MATCH(A213,text,0),FALSE))</f>
        <v>A Betegségek Nemzetközi Osztályozási Rendszerében (BNO) használt kód.</v>
      </c>
      <c r="D213" s="78" t="s">
        <v>3055</v>
      </c>
      <c r="E213" s="79" t="s">
        <v>3056</v>
      </c>
      <c r="F213" s="80" t="s">
        <v>3057</v>
      </c>
      <c r="G213" s="80" t="s">
        <v>3058</v>
      </c>
      <c r="H213" s="79" t="s">
        <v>3059</v>
      </c>
      <c r="I213" s="61" t="s">
        <v>564</v>
      </c>
      <c r="J213" s="79" t="s">
        <v>4789</v>
      </c>
      <c r="K213" s="79" t="s">
        <v>4790</v>
      </c>
      <c r="L213" s="79" t="s">
        <v>4791</v>
      </c>
      <c r="M213" s="79" t="s">
        <v>4792</v>
      </c>
      <c r="N213" s="79"/>
      <c r="O213" s="79" t="s">
        <v>4793</v>
      </c>
      <c r="P213" s="79" t="s">
        <v>4794</v>
      </c>
      <c r="Q213" s="79" t="s">
        <v>4795</v>
      </c>
      <c r="R213" s="79" t="s">
        <v>4796</v>
      </c>
      <c r="S213" s="79" t="s">
        <v>4797</v>
      </c>
      <c r="T213" s="79" t="s">
        <v>4798</v>
      </c>
      <c r="U213" s="79" t="s">
        <v>4799</v>
      </c>
      <c r="V213" s="80" t="s">
        <v>4800</v>
      </c>
      <c r="W213" s="79" t="s">
        <v>4801</v>
      </c>
      <c r="X213" s="79" t="s">
        <v>4802</v>
      </c>
      <c r="Y213" s="79" t="s">
        <v>4803</v>
      </c>
      <c r="Z213" s="79" t="s">
        <v>4804</v>
      </c>
      <c r="AA213" s="79" t="s">
        <v>4805</v>
      </c>
      <c r="AB213" s="81" t="s">
        <v>4806</v>
      </c>
    </row>
    <row r="214" spans="1:28" x14ac:dyDescent="0.25">
      <c r="A214" s="27" t="s">
        <v>529</v>
      </c>
      <c r="B214" s="9" t="str">
        <f t="shared" si="18"/>
        <v>4 karakterből álló pontosságáig.</v>
      </c>
      <c r="D214" s="78" t="s">
        <v>3060</v>
      </c>
      <c r="E214" s="79" t="s">
        <v>3061</v>
      </c>
      <c r="F214" s="80" t="s">
        <v>3062</v>
      </c>
      <c r="G214" s="80" t="s">
        <v>3063</v>
      </c>
      <c r="H214" s="79" t="s">
        <v>3064</v>
      </c>
      <c r="I214" s="61" t="s">
        <v>531</v>
      </c>
      <c r="J214" s="79" t="s">
        <v>4807</v>
      </c>
      <c r="K214" s="79" t="s">
        <v>4808</v>
      </c>
      <c r="L214" s="79" t="s">
        <v>4809</v>
      </c>
      <c r="M214" s="79" t="s">
        <v>4810</v>
      </c>
      <c r="N214" s="79"/>
      <c r="O214" s="79" t="s">
        <v>4811</v>
      </c>
      <c r="P214" s="79" t="s">
        <v>4812</v>
      </c>
      <c r="Q214" s="79" t="s">
        <v>4813</v>
      </c>
      <c r="R214" s="79" t="s">
        <v>4814</v>
      </c>
      <c r="S214" s="79" t="s">
        <v>4815</v>
      </c>
      <c r="T214" s="79" t="s">
        <v>4816</v>
      </c>
      <c r="U214" s="79" t="s">
        <v>4817</v>
      </c>
      <c r="V214" s="80" t="s">
        <v>4818</v>
      </c>
      <c r="W214" s="79" t="s">
        <v>4819</v>
      </c>
      <c r="X214" s="79" t="s">
        <v>4820</v>
      </c>
      <c r="Y214" s="79" t="s">
        <v>4821</v>
      </c>
      <c r="Z214" s="79" t="s">
        <v>4822</v>
      </c>
      <c r="AA214" s="79" t="s">
        <v>4823</v>
      </c>
      <c r="AB214" s="81" t="s">
        <v>4824</v>
      </c>
    </row>
    <row r="215" spans="1:28" x14ac:dyDescent="0.25">
      <c r="A215" s="27" t="s">
        <v>533</v>
      </c>
      <c r="B215" s="9" t="str">
        <f t="shared" si="18"/>
        <v>Link a nem szakmai projekt-összefoglalónak – az Európai Bizottság rendszerében nem szereplő – előző verziójához</v>
      </c>
      <c r="D215" s="78" t="s">
        <v>3065</v>
      </c>
      <c r="E215" s="79" t="s">
        <v>3066</v>
      </c>
      <c r="F215" s="80" t="s">
        <v>3067</v>
      </c>
      <c r="G215" s="80" t="s">
        <v>3068</v>
      </c>
      <c r="H215" s="79" t="s">
        <v>3069</v>
      </c>
      <c r="I215" s="61" t="s">
        <v>535</v>
      </c>
      <c r="J215" s="79" t="s">
        <v>4825</v>
      </c>
      <c r="K215" s="79" t="s">
        <v>4826</v>
      </c>
      <c r="L215" s="79" t="s">
        <v>4827</v>
      </c>
      <c r="M215" s="79" t="s">
        <v>4828</v>
      </c>
      <c r="N215" s="79"/>
      <c r="O215" s="79" t="s">
        <v>4829</v>
      </c>
      <c r="P215" s="79" t="s">
        <v>4830</v>
      </c>
      <c r="Q215" s="79" t="s">
        <v>4831</v>
      </c>
      <c r="R215" s="79" t="s">
        <v>4832</v>
      </c>
      <c r="S215" s="79" t="s">
        <v>4833</v>
      </c>
      <c r="T215" s="79" t="s">
        <v>4834</v>
      </c>
      <c r="U215" s="79" t="s">
        <v>4835</v>
      </c>
      <c r="V215" s="80" t="s">
        <v>4836</v>
      </c>
      <c r="W215" s="79" t="s">
        <v>4837</v>
      </c>
      <c r="X215" s="79" t="s">
        <v>4838</v>
      </c>
      <c r="Y215" s="79" t="s">
        <v>4839</v>
      </c>
      <c r="Z215" s="79" t="s">
        <v>4840</v>
      </c>
      <c r="AA215" s="79" t="s">
        <v>4841</v>
      </c>
      <c r="AB215" s="81" t="s">
        <v>4842</v>
      </c>
    </row>
    <row r="216" spans="1:28" x14ac:dyDescent="0.25">
      <c r="A216" s="27" t="s">
        <v>534</v>
      </c>
      <c r="B216" s="9" t="str">
        <f t="shared" ref="B216:B218" si="19">IF(TRIM(HLOOKUP(language_or_default,textTranslations,MATCH(A216,text,0),FALSE))="",HLOOKUP("en",textTranslations,MATCH(A216,text,0),FALSE),HLOOKUP(language_or_default,textTranslations,MATCH(A216,text,0),FALSE))</f>
        <v>Átmeneti időszakban alkalmazandó abban az esetben, ha a nem szakmai projekt-összefoglaló előző verziója még nem szerepel az Európai Bizottság rendszerében.</v>
      </c>
      <c r="D216" s="78" t="s">
        <v>3070</v>
      </c>
      <c r="E216" s="79" t="s">
        <v>3071</v>
      </c>
      <c r="F216" s="80" t="s">
        <v>3072</v>
      </c>
      <c r="G216" s="80" t="s">
        <v>3073</v>
      </c>
      <c r="H216" s="79" t="s">
        <v>3074</v>
      </c>
      <c r="I216" s="61" t="s">
        <v>536</v>
      </c>
      <c r="J216" s="79" t="s">
        <v>4843</v>
      </c>
      <c r="K216" s="79" t="s">
        <v>4844</v>
      </c>
      <c r="L216" s="79" t="s">
        <v>4845</v>
      </c>
      <c r="M216" s="79" t="s">
        <v>4846</v>
      </c>
      <c r="N216" s="79"/>
      <c r="O216" s="79" t="s">
        <v>4847</v>
      </c>
      <c r="P216" s="79" t="s">
        <v>4848</v>
      </c>
      <c r="Q216" s="79" t="s">
        <v>4849</v>
      </c>
      <c r="R216" s="79" t="s">
        <v>4850</v>
      </c>
      <c r="S216" s="79" t="s">
        <v>4851</v>
      </c>
      <c r="T216" s="79" t="s">
        <v>4852</v>
      </c>
      <c r="U216" s="79" t="s">
        <v>4853</v>
      </c>
      <c r="V216" s="80" t="s">
        <v>4854</v>
      </c>
      <c r="W216" s="79" t="s">
        <v>4855</v>
      </c>
      <c r="X216" s="79" t="s">
        <v>4856</v>
      </c>
      <c r="Y216" s="79" t="s">
        <v>4857</v>
      </c>
      <c r="Z216" s="79" t="s">
        <v>4858</v>
      </c>
      <c r="AA216" s="79" t="s">
        <v>4859</v>
      </c>
      <c r="AB216" s="81" t="s">
        <v>4860</v>
      </c>
    </row>
    <row r="217" spans="1:28" x14ac:dyDescent="0.25">
      <c r="A217" s="27" t="s">
        <v>539</v>
      </c>
      <c r="B217" s="9" t="str">
        <f t="shared" si="19"/>
        <v>A nem szakmai projekt-összefoglaló azonosítója</v>
      </c>
      <c r="D217" s="78" t="s">
        <v>3075</v>
      </c>
      <c r="E217" s="79" t="s">
        <v>3076</v>
      </c>
      <c r="F217" s="80" t="s">
        <v>3077</v>
      </c>
      <c r="G217" s="80" t="s">
        <v>3078</v>
      </c>
      <c r="H217" s="79" t="s">
        <v>3079</v>
      </c>
      <c r="I217" s="61" t="s">
        <v>540</v>
      </c>
      <c r="J217" s="79" t="s">
        <v>4861</v>
      </c>
      <c r="K217" s="79" t="s">
        <v>4862</v>
      </c>
      <c r="L217" s="79" t="s">
        <v>4863</v>
      </c>
      <c r="M217" s="79" t="s">
        <v>4864</v>
      </c>
      <c r="N217" s="79"/>
      <c r="O217" s="79" t="s">
        <v>4865</v>
      </c>
      <c r="P217" s="79" t="s">
        <v>4866</v>
      </c>
      <c r="Q217" s="79" t="s">
        <v>4867</v>
      </c>
      <c r="R217" s="79" t="s">
        <v>4868</v>
      </c>
      <c r="S217" s="79" t="s">
        <v>4869</v>
      </c>
      <c r="T217" s="79" t="s">
        <v>4870</v>
      </c>
      <c r="U217" s="79" t="s">
        <v>4871</v>
      </c>
      <c r="V217" s="80" t="s">
        <v>4872</v>
      </c>
      <c r="W217" s="79" t="s">
        <v>4873</v>
      </c>
      <c r="X217" s="79" t="s">
        <v>4874</v>
      </c>
      <c r="Y217" s="79" t="s">
        <v>4875</v>
      </c>
      <c r="Z217" s="79" t="s">
        <v>4876</v>
      </c>
      <c r="AA217" s="79" t="s">
        <v>4877</v>
      </c>
      <c r="AB217" s="81" t="s">
        <v>4878</v>
      </c>
    </row>
    <row r="218" spans="1:28" x14ac:dyDescent="0.25">
      <c r="A218" s="27" t="s">
        <v>541</v>
      </c>
      <c r="B218" s="9" t="str">
        <f t="shared" si="19"/>
        <v>A nem szakmai projekt-összefoglaló egyedi azonosítója az Európai Bizottság központi rendszerében.</v>
      </c>
      <c r="D218" s="78" t="s">
        <v>3080</v>
      </c>
      <c r="E218" s="79" t="s">
        <v>3081</v>
      </c>
      <c r="F218" s="94" t="s">
        <v>3082</v>
      </c>
      <c r="G218" s="80" t="s">
        <v>3083</v>
      </c>
      <c r="H218" s="79" t="s">
        <v>3084</v>
      </c>
      <c r="I218" s="61" t="s">
        <v>552</v>
      </c>
      <c r="J218" s="79" t="s">
        <v>4879</v>
      </c>
      <c r="K218" s="79" t="s">
        <v>4880</v>
      </c>
      <c r="L218" s="79" t="s">
        <v>4881</v>
      </c>
      <c r="M218" s="79" t="s">
        <v>4882</v>
      </c>
      <c r="N218" s="79"/>
      <c r="O218" s="79" t="s">
        <v>4883</v>
      </c>
      <c r="P218" s="79" t="s">
        <v>4884</v>
      </c>
      <c r="Q218" s="79" t="s">
        <v>4885</v>
      </c>
      <c r="R218" s="79" t="s">
        <v>4886</v>
      </c>
      <c r="S218" s="79" t="s">
        <v>4887</v>
      </c>
      <c r="T218" s="79" t="s">
        <v>4888</v>
      </c>
      <c r="U218" s="79" t="s">
        <v>4889</v>
      </c>
      <c r="V218" s="80" t="s">
        <v>4890</v>
      </c>
      <c r="W218" s="79" t="s">
        <v>4891</v>
      </c>
      <c r="X218" s="79" t="s">
        <v>4892</v>
      </c>
      <c r="Y218" s="79" t="s">
        <v>4893</v>
      </c>
      <c r="Z218" s="79" t="s">
        <v>4894</v>
      </c>
      <c r="AA218" s="79" t="s">
        <v>4895</v>
      </c>
      <c r="AB218" s="81" t="s">
        <v>4896</v>
      </c>
    </row>
    <row r="219" spans="1:28" x14ac:dyDescent="0.25">
      <c r="A219" s="27" t="s">
        <v>542</v>
      </c>
      <c r="B219" s="9" t="str">
        <f t="shared" si="18"/>
        <v>Csak akkor kell kitölteni, ha olyan nem szakmai projekt-összefoglalót frissítenek, amely már szerepel az Európai Bizottság rendszerében.</v>
      </c>
      <c r="D219" s="78" t="s">
        <v>3085</v>
      </c>
      <c r="E219" s="79" t="s">
        <v>3086</v>
      </c>
      <c r="F219" s="80" t="s">
        <v>3087</v>
      </c>
      <c r="G219" s="80" t="s">
        <v>3088</v>
      </c>
      <c r="H219" s="79" t="s">
        <v>3089</v>
      </c>
      <c r="I219" s="61" t="s">
        <v>543</v>
      </c>
      <c r="J219" s="79" t="s">
        <v>4897</v>
      </c>
      <c r="K219" s="79" t="s">
        <v>4898</v>
      </c>
      <c r="L219" s="79" t="s">
        <v>4899</v>
      </c>
      <c r="M219" s="79" t="s">
        <v>4900</v>
      </c>
      <c r="N219" s="79"/>
      <c r="O219" s="79" t="s">
        <v>4901</v>
      </c>
      <c r="P219" s="79" t="s">
        <v>4902</v>
      </c>
      <c r="Q219" s="79" t="s">
        <v>4903</v>
      </c>
      <c r="R219" s="79" t="s">
        <v>4904</v>
      </c>
      <c r="S219" s="79" t="s">
        <v>4905</v>
      </c>
      <c r="T219" s="79" t="s">
        <v>4906</v>
      </c>
      <c r="U219" s="79" t="s">
        <v>4907</v>
      </c>
      <c r="V219" s="80" t="s">
        <v>4908</v>
      </c>
      <c r="W219" s="79" t="s">
        <v>4909</v>
      </c>
      <c r="X219" s="79" t="s">
        <v>4910</v>
      </c>
      <c r="Y219" s="79" t="s">
        <v>4911</v>
      </c>
      <c r="Z219" s="79" t="s">
        <v>4912</v>
      </c>
      <c r="AA219" s="79" t="s">
        <v>4913</v>
      </c>
      <c r="AB219" s="81" t="s">
        <v>4914</v>
      </c>
    </row>
    <row r="220" spans="1:28" x14ac:dyDescent="0.25">
      <c r="A220" s="27" t="s">
        <v>547</v>
      </c>
      <c r="B220" s="9" t="str">
        <f t="shared" si="18"/>
        <v>A tagállam besorolása szerinti súlyosság</v>
      </c>
      <c r="D220" s="78" t="s">
        <v>3090</v>
      </c>
      <c r="E220" s="79" t="s">
        <v>3091</v>
      </c>
      <c r="F220" s="80" t="s">
        <v>3092</v>
      </c>
      <c r="G220" s="80" t="s">
        <v>3093</v>
      </c>
      <c r="H220" s="79" t="s">
        <v>3094</v>
      </c>
      <c r="I220" s="61" t="s">
        <v>548</v>
      </c>
      <c r="J220" s="79" t="s">
        <v>4915</v>
      </c>
      <c r="K220" s="79" t="s">
        <v>4916</v>
      </c>
      <c r="L220" s="79" t="s">
        <v>4917</v>
      </c>
      <c r="M220" s="79" t="s">
        <v>4918</v>
      </c>
      <c r="N220" s="79"/>
      <c r="O220" s="79" t="s">
        <v>4919</v>
      </c>
      <c r="P220" s="79" t="s">
        <v>4920</v>
      </c>
      <c r="Q220" s="79" t="s">
        <v>4921</v>
      </c>
      <c r="R220" s="79" t="s">
        <v>4922</v>
      </c>
      <c r="S220" s="79" t="s">
        <v>4923</v>
      </c>
      <c r="T220" s="79" t="s">
        <v>4924</v>
      </c>
      <c r="U220" s="79" t="s">
        <v>4925</v>
      </c>
      <c r="V220" s="80" t="s">
        <v>4926</v>
      </c>
      <c r="W220" s="79" t="s">
        <v>4927</v>
      </c>
      <c r="X220" s="79" t="s">
        <v>4928</v>
      </c>
      <c r="Y220" s="79" t="s">
        <v>4929</v>
      </c>
      <c r="Z220" s="79" t="s">
        <v>4930</v>
      </c>
      <c r="AA220" s="79" t="s">
        <v>4931</v>
      </c>
      <c r="AB220" s="81" t="s">
        <v>4932</v>
      </c>
    </row>
    <row r="221" spans="1:28" x14ac:dyDescent="0.25">
      <c r="A221" s="27" t="s">
        <v>553</v>
      </c>
      <c r="B221" s="9" t="str">
        <f t="shared" si="18"/>
        <v>A mezőt nem tesszük közzé.</v>
      </c>
      <c r="D221" s="78" t="s">
        <v>3095</v>
      </c>
      <c r="E221" s="79" t="s">
        <v>3096</v>
      </c>
      <c r="F221" s="80" t="s">
        <v>3097</v>
      </c>
      <c r="G221" s="80" t="s">
        <v>3098</v>
      </c>
      <c r="H221" s="79" t="s">
        <v>3099</v>
      </c>
      <c r="I221" s="61" t="s">
        <v>554</v>
      </c>
      <c r="J221" s="79" t="s">
        <v>4933</v>
      </c>
      <c r="K221" s="79" t="s">
        <v>4934</v>
      </c>
      <c r="L221" s="79" t="s">
        <v>4935</v>
      </c>
      <c r="M221" s="79" t="s">
        <v>4936</v>
      </c>
      <c r="N221" s="79"/>
      <c r="O221" s="79" t="s">
        <v>4937</v>
      </c>
      <c r="P221" s="79" t="s">
        <v>4938</v>
      </c>
      <c r="Q221" s="79" t="s">
        <v>4939</v>
      </c>
      <c r="R221" s="79" t="s">
        <v>4940</v>
      </c>
      <c r="S221" s="79" t="s">
        <v>4941</v>
      </c>
      <c r="T221" s="79" t="s">
        <v>4942</v>
      </c>
      <c r="U221" s="79" t="s">
        <v>4943</v>
      </c>
      <c r="V221" s="80" t="s">
        <v>4944</v>
      </c>
      <c r="W221" s="79" t="s">
        <v>4945</v>
      </c>
      <c r="X221" s="79" t="s">
        <v>4946</v>
      </c>
      <c r="Y221" s="79" t="s">
        <v>4947</v>
      </c>
      <c r="Z221" s="79" t="s">
        <v>4948</v>
      </c>
      <c r="AA221" s="79" t="s">
        <v>4949</v>
      </c>
      <c r="AB221" s="81" t="s">
        <v>4950</v>
      </c>
    </row>
    <row r="222" spans="1:28" x14ac:dyDescent="0.25">
      <c r="B222" s="9" t="e">
        <f t="shared" si="18"/>
        <v>#N/A</v>
      </c>
      <c r="D222" s="86"/>
      <c r="E222" s="48"/>
      <c r="F222" s="48"/>
      <c r="G222" s="48"/>
      <c r="H222" s="48"/>
      <c r="I222" s="61"/>
      <c r="J222" s="48"/>
      <c r="K222" s="48"/>
      <c r="L222" s="48"/>
      <c r="M222" s="48"/>
      <c r="N222" s="48"/>
      <c r="O222" s="48"/>
      <c r="P222" s="48"/>
      <c r="Q222" s="48"/>
      <c r="R222" s="48"/>
      <c r="S222" s="48"/>
      <c r="T222" s="48"/>
      <c r="U222" s="48"/>
      <c r="V222" s="48"/>
      <c r="W222" s="48"/>
      <c r="X222" s="48"/>
      <c r="Y222" s="48"/>
      <c r="Z222" s="48"/>
      <c r="AA222" s="48"/>
      <c r="AB222" s="87"/>
    </row>
    <row r="223" spans="1:28" x14ac:dyDescent="0.25">
      <c r="B223" s="9" t="e">
        <f t="shared" si="18"/>
        <v>#N/A</v>
      </c>
      <c r="D223" s="86"/>
      <c r="E223" s="48"/>
      <c r="F223" s="48"/>
      <c r="G223" s="48"/>
      <c r="H223" s="48"/>
      <c r="I223" s="61"/>
      <c r="J223" s="48"/>
      <c r="K223" s="48"/>
      <c r="L223" s="48"/>
      <c r="M223" s="48"/>
      <c r="N223" s="48"/>
      <c r="O223" s="48"/>
      <c r="P223" s="48"/>
      <c r="Q223" s="48"/>
      <c r="R223" s="48"/>
      <c r="S223" s="48"/>
      <c r="T223" s="48"/>
      <c r="U223" s="48"/>
      <c r="V223" s="48"/>
      <c r="W223" s="48"/>
      <c r="X223" s="48"/>
      <c r="Y223" s="48"/>
      <c r="Z223" s="48"/>
      <c r="AA223" s="48"/>
      <c r="AB223" s="87"/>
    </row>
    <row r="224" spans="1:28" x14ac:dyDescent="0.25">
      <c r="B224" s="9" t="e">
        <f t="shared" si="18"/>
        <v>#N/A</v>
      </c>
      <c r="D224" s="86"/>
      <c r="E224" s="48"/>
      <c r="F224" s="48"/>
      <c r="G224" s="48"/>
      <c r="H224" s="48"/>
      <c r="I224" s="61"/>
      <c r="J224" s="48"/>
      <c r="K224" s="48"/>
      <c r="L224" s="48"/>
      <c r="M224" s="48"/>
      <c r="N224" s="48"/>
      <c r="O224" s="48"/>
      <c r="P224" s="48"/>
      <c r="Q224" s="48"/>
      <c r="R224" s="48"/>
      <c r="S224" s="48"/>
      <c r="T224" s="48"/>
      <c r="U224" s="48"/>
      <c r="V224" s="48"/>
      <c r="W224" s="48"/>
      <c r="X224" s="48"/>
      <c r="Y224" s="48"/>
      <c r="Z224" s="48"/>
      <c r="AA224" s="48"/>
      <c r="AB224" s="87"/>
    </row>
    <row r="225" spans="2:28" ht="15.75" thickBot="1" x14ac:dyDescent="0.3">
      <c r="B225" s="9" t="e">
        <f t="shared" si="14"/>
        <v>#N/A</v>
      </c>
      <c r="D225" s="88"/>
      <c r="E225" s="58"/>
      <c r="F225" s="58"/>
      <c r="G225" s="58"/>
      <c r="H225" s="58"/>
      <c r="I225" s="64"/>
      <c r="J225" s="58"/>
      <c r="K225" s="58"/>
      <c r="L225" s="58"/>
      <c r="M225" s="58"/>
      <c r="N225" s="58"/>
      <c r="O225" s="58"/>
      <c r="P225" s="58"/>
      <c r="Q225" s="58"/>
      <c r="R225" s="58"/>
      <c r="S225" s="58"/>
      <c r="T225" s="58"/>
      <c r="U225" s="58"/>
      <c r="V225" s="58"/>
      <c r="W225" s="58"/>
      <c r="X225" s="58"/>
      <c r="Y225" s="58"/>
      <c r="Z225" s="58"/>
      <c r="AA225" s="58"/>
      <c r="AB225" s="89"/>
    </row>
  </sheetData>
  <sheetProtection algorithmName="SHA-512" hashValue="vi3F4VATDBhZjhrodY6lRwLa90woKaNrfIeH9n9VphUOlgSuHu4D49WY8QJ78KGvlPLnrnl6vCb9larc/8+q+Q==" saltValue="Q+UPV/9zzyLBEaJW7BdMkA==" spinCount="100000" sheet="1" selectLockedCells="1"/>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E38"/>
  <sheetViews>
    <sheetView workbookViewId="0">
      <selection sqref="A1:XFD1048576"/>
    </sheetView>
  </sheetViews>
  <sheetFormatPr defaultColWidth="9" defaultRowHeight="15" x14ac:dyDescent="0.25"/>
  <cols>
    <col min="1" max="1" width="22.85546875" style="3" customWidth="1"/>
    <col min="2" max="2" width="26.28515625" style="3" customWidth="1"/>
    <col min="3" max="3" width="35.140625" style="3" customWidth="1"/>
    <col min="4" max="4" width="24.85546875" style="9" customWidth="1"/>
    <col min="5" max="16384" width="9" style="9"/>
  </cols>
  <sheetData>
    <row r="1" spans="1:31" ht="15.75" thickBot="1" x14ac:dyDescent="0.3"/>
    <row r="2" spans="1:31" ht="15.75" thickBot="1" x14ac:dyDescent="0.3">
      <c r="A2" s="27" t="s">
        <v>12</v>
      </c>
      <c r="B2" s="95" t="str">
        <f>IF(language="","en",language)</f>
        <v>hu</v>
      </c>
    </row>
    <row r="3" spans="1:31" ht="15.75" thickBot="1" x14ac:dyDescent="0.3">
      <c r="A3" s="27" t="s">
        <v>15</v>
      </c>
      <c r="B3" s="96" t="str">
        <f>yes</f>
        <v>igen [1]</v>
      </c>
      <c r="C3" s="97" t="str">
        <f>no</f>
        <v>nem [0]</v>
      </c>
    </row>
    <row r="4" spans="1:31" ht="15.75" thickBot="1" x14ac:dyDescent="0.3">
      <c r="A4" s="27" t="s">
        <v>14</v>
      </c>
      <c r="B4" s="96" t="str">
        <f>yes</f>
        <v>igen [1]</v>
      </c>
      <c r="C4" s="98" t="s">
        <v>6</v>
      </c>
    </row>
    <row r="5" spans="1:31" ht="15.75" thickBot="1" x14ac:dyDescent="0.3">
      <c r="A5" s="27" t="s">
        <v>391</v>
      </c>
      <c r="B5" s="95">
        <v>1</v>
      </c>
      <c r="C5" s="99"/>
    </row>
    <row r="6" spans="1:31" ht="15.75" thickBot="1" x14ac:dyDescent="0.3">
      <c r="A6" s="27" t="s">
        <v>174</v>
      </c>
      <c r="B6" s="95" t="str">
        <f>IF(NTS!B2="","",IF(VLOOKUP(NTS!B2,A11:B38,2)="yes","*",""))</f>
        <v/>
      </c>
      <c r="C6" s="99"/>
    </row>
    <row r="7" spans="1:31" ht="15.75" thickBot="1" x14ac:dyDescent="0.3">
      <c r="A7" s="27" t="s">
        <v>393</v>
      </c>
      <c r="B7" s="95" t="str">
        <f>IF(NTS!B2="","",IF(VLOOKUP(NTS!B2,A11:C38,3)="yes","*",""))</f>
        <v/>
      </c>
      <c r="C7" s="99"/>
    </row>
    <row r="8" spans="1:31" ht="15.75" thickBot="1" x14ac:dyDescent="0.3">
      <c r="A8" s="27" t="s">
        <v>398</v>
      </c>
      <c r="B8" s="95" t="str">
        <f>IF(NTS!B2="","",IF(VLOOKUP(NTS!B2,A11:D38,4)="yes","*",""))</f>
        <v/>
      </c>
      <c r="C8" s="99"/>
    </row>
    <row r="9" spans="1:31" x14ac:dyDescent="0.25">
      <c r="A9" s="5"/>
      <c r="B9" s="100"/>
      <c r="C9" s="99"/>
    </row>
    <row r="10" spans="1:31" ht="15.75" thickBot="1" x14ac:dyDescent="0.3">
      <c r="A10" s="27" t="s">
        <v>172</v>
      </c>
      <c r="B10" s="100" t="s">
        <v>173</v>
      </c>
      <c r="C10" s="99" t="s">
        <v>392</v>
      </c>
      <c r="D10" s="9" t="s">
        <v>397</v>
      </c>
    </row>
    <row r="11" spans="1:31" x14ac:dyDescent="0.25">
      <c r="A11" s="53" t="s">
        <v>35</v>
      </c>
      <c r="B11" s="101" t="s">
        <v>4</v>
      </c>
      <c r="C11" s="102"/>
      <c r="D11" s="103"/>
    </row>
    <row r="12" spans="1:31" x14ac:dyDescent="0.25">
      <c r="A12" s="53" t="s">
        <v>36</v>
      </c>
      <c r="B12" s="104" t="s">
        <v>4</v>
      </c>
      <c r="C12" s="99"/>
      <c r="D12" s="87"/>
    </row>
    <row r="13" spans="1:31" x14ac:dyDescent="0.25">
      <c r="A13" s="53" t="s">
        <v>37</v>
      </c>
      <c r="B13" s="104" t="s">
        <v>4</v>
      </c>
      <c r="C13" s="99"/>
      <c r="D13" s="87"/>
    </row>
    <row r="14" spans="1:31" x14ac:dyDescent="0.25">
      <c r="A14" s="53" t="s">
        <v>38</v>
      </c>
      <c r="B14" s="104" t="s">
        <v>4</v>
      </c>
      <c r="C14" s="99"/>
      <c r="D14" s="87"/>
    </row>
    <row r="15" spans="1:31" x14ac:dyDescent="0.25">
      <c r="A15" s="53" t="s">
        <v>39</v>
      </c>
      <c r="B15" s="104"/>
      <c r="C15" s="100"/>
      <c r="D15" s="87"/>
      <c r="E15" s="53"/>
      <c r="F15" s="53"/>
      <c r="G15" s="53"/>
      <c r="H15" s="53"/>
      <c r="I15" s="53"/>
      <c r="J15" s="53"/>
      <c r="K15" s="53"/>
      <c r="L15" s="53"/>
      <c r="M15" s="53"/>
      <c r="N15" s="53"/>
      <c r="O15" s="53"/>
      <c r="P15" s="53"/>
      <c r="Q15" s="53"/>
      <c r="R15" s="53"/>
      <c r="S15" s="53"/>
      <c r="T15" s="53"/>
      <c r="U15" s="53"/>
      <c r="V15" s="53"/>
      <c r="W15" s="53"/>
      <c r="X15" s="53"/>
      <c r="Y15" s="53"/>
      <c r="Z15" s="53"/>
      <c r="AA15" s="53"/>
      <c r="AB15" s="53"/>
      <c r="AC15" s="53"/>
      <c r="AD15" s="53"/>
      <c r="AE15" s="53"/>
    </row>
    <row r="16" spans="1:31" x14ac:dyDescent="0.25">
      <c r="A16" s="53" t="s">
        <v>40</v>
      </c>
      <c r="B16" s="104"/>
      <c r="C16" s="100"/>
      <c r="D16" s="87"/>
    </row>
    <row r="17" spans="1:4" x14ac:dyDescent="0.25">
      <c r="A17" s="53" t="s">
        <v>41</v>
      </c>
      <c r="B17" s="104" t="s">
        <v>4</v>
      </c>
      <c r="C17" s="100"/>
      <c r="D17" s="87"/>
    </row>
    <row r="18" spans="1:4" x14ac:dyDescent="0.25">
      <c r="A18" s="53" t="s">
        <v>42</v>
      </c>
      <c r="B18" s="104"/>
      <c r="C18" s="100"/>
      <c r="D18" s="87"/>
    </row>
    <row r="19" spans="1:4" x14ac:dyDescent="0.25">
      <c r="A19" s="53" t="s">
        <v>43</v>
      </c>
      <c r="B19" s="104" t="s">
        <v>4</v>
      </c>
      <c r="C19" s="100"/>
      <c r="D19" s="87"/>
    </row>
    <row r="20" spans="1:4" x14ac:dyDescent="0.25">
      <c r="A20" s="53" t="s">
        <v>44</v>
      </c>
      <c r="B20" s="104"/>
      <c r="C20" s="100"/>
      <c r="D20" s="87"/>
    </row>
    <row r="21" spans="1:4" x14ac:dyDescent="0.25">
      <c r="A21" s="53" t="s">
        <v>45</v>
      </c>
      <c r="B21" s="104" t="s">
        <v>4</v>
      </c>
      <c r="C21" s="100"/>
      <c r="D21" s="87"/>
    </row>
    <row r="22" spans="1:4" x14ac:dyDescent="0.25">
      <c r="A22" s="53" t="s">
        <v>46</v>
      </c>
      <c r="B22" s="104"/>
      <c r="C22" s="100"/>
      <c r="D22" s="87"/>
    </row>
    <row r="23" spans="1:4" x14ac:dyDescent="0.25">
      <c r="A23" s="53" t="s">
        <v>47</v>
      </c>
      <c r="B23" s="104" t="s">
        <v>4</v>
      </c>
      <c r="C23" s="100"/>
      <c r="D23" s="87"/>
    </row>
    <row r="24" spans="1:4" x14ac:dyDescent="0.25">
      <c r="A24" s="53" t="s">
        <v>48</v>
      </c>
      <c r="B24" s="104"/>
      <c r="C24" s="100"/>
      <c r="D24" s="87"/>
    </row>
    <row r="25" spans="1:4" x14ac:dyDescent="0.25">
      <c r="A25" s="53" t="s">
        <v>49</v>
      </c>
      <c r="B25" s="104"/>
      <c r="C25" s="100"/>
      <c r="D25" s="87"/>
    </row>
    <row r="26" spans="1:4" x14ac:dyDescent="0.25">
      <c r="A26" s="53" t="s">
        <v>50</v>
      </c>
      <c r="B26" s="104"/>
      <c r="C26" s="100"/>
      <c r="D26" s="87"/>
    </row>
    <row r="27" spans="1:4" x14ac:dyDescent="0.25">
      <c r="A27" s="53" t="s">
        <v>51</v>
      </c>
      <c r="B27" s="104" t="s">
        <v>4</v>
      </c>
      <c r="C27" s="100"/>
      <c r="D27" s="87"/>
    </row>
    <row r="28" spans="1:4" x14ac:dyDescent="0.25">
      <c r="A28" s="53" t="s">
        <v>52</v>
      </c>
      <c r="B28" s="104"/>
      <c r="C28" s="100"/>
      <c r="D28" s="87"/>
    </row>
    <row r="29" spans="1:4" x14ac:dyDescent="0.25">
      <c r="A29" s="53" t="s">
        <v>53</v>
      </c>
      <c r="B29" s="104"/>
      <c r="C29" s="100"/>
      <c r="D29" s="87"/>
    </row>
    <row r="30" spans="1:4" x14ac:dyDescent="0.25">
      <c r="A30" s="53" t="s">
        <v>54</v>
      </c>
      <c r="B30" s="104" t="s">
        <v>4</v>
      </c>
      <c r="C30" s="100"/>
      <c r="D30" s="87"/>
    </row>
    <row r="31" spans="1:4" x14ac:dyDescent="0.25">
      <c r="A31" s="53" t="s">
        <v>55</v>
      </c>
      <c r="B31" s="104" t="s">
        <v>4</v>
      </c>
      <c r="C31" s="100"/>
      <c r="D31" s="87"/>
    </row>
    <row r="32" spans="1:4" x14ac:dyDescent="0.25">
      <c r="A32" s="53" t="s">
        <v>56</v>
      </c>
      <c r="B32" s="104" t="s">
        <v>4</v>
      </c>
      <c r="C32" s="100"/>
      <c r="D32" s="87"/>
    </row>
    <row r="33" spans="1:4" x14ac:dyDescent="0.25">
      <c r="A33" s="53" t="s">
        <v>57</v>
      </c>
      <c r="B33" s="104" t="s">
        <v>4</v>
      </c>
      <c r="C33" s="100"/>
      <c r="D33" s="87"/>
    </row>
    <row r="34" spans="1:4" x14ac:dyDescent="0.25">
      <c r="A34" s="53" t="s">
        <v>58</v>
      </c>
      <c r="B34" s="104" t="s">
        <v>4</v>
      </c>
      <c r="C34" s="100"/>
      <c r="D34" s="87"/>
    </row>
    <row r="35" spans="1:4" x14ac:dyDescent="0.25">
      <c r="A35" s="53" t="s">
        <v>59</v>
      </c>
      <c r="B35" s="104" t="s">
        <v>4</v>
      </c>
      <c r="C35" s="100"/>
      <c r="D35" s="87"/>
    </row>
    <row r="36" spans="1:4" x14ac:dyDescent="0.25">
      <c r="A36" s="53" t="s">
        <v>60</v>
      </c>
      <c r="B36" s="104" t="s">
        <v>4</v>
      </c>
      <c r="C36" s="100"/>
      <c r="D36" s="87"/>
    </row>
    <row r="37" spans="1:4" x14ac:dyDescent="0.25">
      <c r="A37" s="53" t="s">
        <v>61</v>
      </c>
      <c r="B37" s="104" t="s">
        <v>4</v>
      </c>
      <c r="C37" s="100"/>
      <c r="D37" s="87"/>
    </row>
    <row r="38" spans="1:4" ht="15.75" thickBot="1" x14ac:dyDescent="0.3">
      <c r="A38" s="53" t="s">
        <v>62</v>
      </c>
      <c r="B38" s="105"/>
      <c r="C38" s="106"/>
      <c r="D38" s="89"/>
    </row>
  </sheetData>
  <sheetProtection algorithmName="SHA-512" hashValue="esy5FdXLMxUv2OjWxZ39iKQh5NK62oLgPYyYXYMOPORDvV5h/PyAmKSaBslhEr/A4wWnCdzOWVpK28zRVg4z5w==" saltValue="Z4ITU3ewy0T/1SWqrwW+UA==" spinCount="100000" sheet="1" selectLockedCells="1"/>
  <dataValidations count="1">
    <dataValidation type="list" allowBlank="1" showInputMessage="1" showErrorMessage="1" sqref="B11:D38" xr:uid="{00000000-0002-0000-0500-000000000000}">
      <formula1>"yes"</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6</vt:i4>
      </vt:variant>
      <vt:variant>
        <vt:lpstr>Névvel ellátott tartományok</vt:lpstr>
      </vt:variant>
      <vt:variant>
        <vt:i4>140</vt:i4>
      </vt:variant>
    </vt:vector>
  </HeadingPairs>
  <TitlesOfParts>
    <vt:vector size="146" baseType="lpstr">
      <vt:lpstr>NTS</vt:lpstr>
      <vt:lpstr>Purpose of the project</vt:lpstr>
      <vt:lpstr>Expected harms</vt:lpstr>
      <vt:lpstr>Fate of animals kept alive</vt:lpstr>
      <vt:lpstr>Translations</vt:lpstr>
      <vt:lpstr>Configuration</vt:lpstr>
      <vt:lpstr>additional_fields_tinstr</vt:lpstr>
      <vt:lpstr>additional_fields_title</vt:lpstr>
      <vt:lpstr>application_of_the_three_rs_label</vt:lpstr>
      <vt:lpstr>at_least_one_keyword_mssg</vt:lpstr>
      <vt:lpstr>at_least_one_purpose_mssg</vt:lpstr>
      <vt:lpstr>at_least_one_reason_mssg</vt:lpstr>
      <vt:lpstr>at_least_one_row_mssg</vt:lpstr>
      <vt:lpstr>basicResearch_label</vt:lpstr>
      <vt:lpstr>choice_mandatory</vt:lpstr>
      <vt:lpstr>choice_optional</vt:lpstr>
      <vt:lpstr>choiceCode</vt:lpstr>
      <vt:lpstr>choiceTranslated</vt:lpstr>
      <vt:lpstr>choiceTranslations</vt:lpstr>
      <vt:lpstr>compulsory_field_for_some_tinstr</vt:lpstr>
      <vt:lpstr>compulsory_field_tinstr</vt:lpstr>
      <vt:lpstr>countries</vt:lpstr>
      <vt:lpstr>country_label</vt:lpstr>
      <vt:lpstr>custom_severity_label</vt:lpstr>
      <vt:lpstr>date_format_tinstr</vt:lpstr>
      <vt:lpstr>duration_unit_label</vt:lpstr>
      <vt:lpstr>education_label</vt:lpstr>
      <vt:lpstr>efficacyTesting_label</vt:lpstr>
      <vt:lpstr>euSubmission_instr</vt:lpstr>
      <vt:lpstr>euSubmission_label</vt:lpstr>
      <vt:lpstr>expectedHarms_instr</vt:lpstr>
      <vt:lpstr>expectedHarms_label</vt:lpstr>
      <vt:lpstr>expectedHarms_tinstr</vt:lpstr>
      <vt:lpstr>expectedImpacts_instr</vt:lpstr>
      <vt:lpstr>expectedImpacts_label</vt:lpstr>
      <vt:lpstr>fateList_instr</vt:lpstr>
      <vt:lpstr>fateList_label</vt:lpstr>
      <vt:lpstr>fateList_tinstr</vt:lpstr>
      <vt:lpstr>fateReasons_instr</vt:lpstr>
      <vt:lpstr>fateReasons_label</vt:lpstr>
      <vt:lpstr>field1_label</vt:lpstr>
      <vt:lpstr>field2_label</vt:lpstr>
      <vt:lpstr>field3_label</vt:lpstr>
      <vt:lpstr>field4_label</vt:lpstr>
      <vt:lpstr>field5_label</vt:lpstr>
      <vt:lpstr>fill_all_cells_mssg</vt:lpstr>
      <vt:lpstr>forensic_label</vt:lpstr>
      <vt:lpstr>ICD_code_instr</vt:lpstr>
      <vt:lpstr>ICD_code_label</vt:lpstr>
      <vt:lpstr>ICD_code_tinstr</vt:lpstr>
      <vt:lpstr>inconsistent_value_mssg</vt:lpstr>
      <vt:lpstr>internal_national_field_1_label</vt:lpstr>
      <vt:lpstr>internal_national_field_2_label</vt:lpstr>
      <vt:lpstr>Internal_national_field_3_label</vt:lpstr>
      <vt:lpstr>keyword_label</vt:lpstr>
      <vt:lpstr>keyword_tinstr</vt:lpstr>
      <vt:lpstr>keywords_label</vt:lpstr>
      <vt:lpstr>language</vt:lpstr>
      <vt:lpstr>language_label</vt:lpstr>
      <vt:lpstr>language_or_default</vt:lpstr>
      <vt:lpstr>languages</vt:lpstr>
      <vt:lpstr>maintenance_label</vt:lpstr>
      <vt:lpstr>maxLength_100_tinstr</vt:lpstr>
      <vt:lpstr>maxLength_2500_tinstr</vt:lpstr>
      <vt:lpstr>maxLength_50_tinstr</vt:lpstr>
      <vt:lpstr>maxLength_500_tinstr</vt:lpstr>
      <vt:lpstr>mild_label</vt:lpstr>
      <vt:lpstr>moderate_label</vt:lpstr>
      <vt:lpstr>nhpUse_label</vt:lpstr>
      <vt:lpstr>no</vt:lpstr>
      <vt:lpstr>nonRecovery_label</vt:lpstr>
      <vt:lpstr>not_applicable_mssg</vt:lpstr>
      <vt:lpstr>not_published_instr</vt:lpstr>
      <vt:lpstr>NTS_title</vt:lpstr>
      <vt:lpstr>ntsId_instr</vt:lpstr>
      <vt:lpstr>ntsId_label</vt:lpstr>
      <vt:lpstr>ntsId_tinstr</vt:lpstr>
      <vt:lpstr>ntsNationalId_instr</vt:lpstr>
      <vt:lpstr>ntsNationalId_label</vt:lpstr>
      <vt:lpstr>ntsPreviousVersionExternalLink_instr</vt:lpstr>
      <vt:lpstr>ntsPreviousVersionExternalLink_label</vt:lpstr>
      <vt:lpstr>numbers_per_fate_label</vt:lpstr>
      <vt:lpstr>numbers_per_severity_label</vt:lpstr>
      <vt:lpstr>objectives_and_benefits_label</vt:lpstr>
      <vt:lpstr>other_label</vt:lpstr>
      <vt:lpstr>otherExplanation_label</vt:lpstr>
      <vt:lpstr>potentialBenefits_instr</vt:lpstr>
      <vt:lpstr>potentialBenefits_label</vt:lpstr>
      <vt:lpstr>predicted_harms_label</vt:lpstr>
      <vt:lpstr>preservation_label</vt:lpstr>
      <vt:lpstr>procedures_instr</vt:lpstr>
      <vt:lpstr>procedures_label</vt:lpstr>
      <vt:lpstr>project_approval_date</vt:lpstr>
      <vt:lpstr>project_selected_for_ra_label</vt:lpstr>
      <vt:lpstr>project_start_end_date</vt:lpstr>
      <vt:lpstr>projectApprovalDate_label</vt:lpstr>
      <vt:lpstr>projectDuration_instr</vt:lpstr>
      <vt:lpstr>projectDuration_label</vt:lpstr>
      <vt:lpstr>projectDuration_tinstr</vt:lpstr>
      <vt:lpstr>projectEndDate_label</vt:lpstr>
      <vt:lpstr>projectObjectives_instr</vt:lpstr>
      <vt:lpstr>projectObjectives_label</vt:lpstr>
      <vt:lpstr>projectPurposes_label</vt:lpstr>
      <vt:lpstr>projectPurposes_tinstr</vt:lpstr>
      <vt:lpstr>projectStartDate_label</vt:lpstr>
      <vt:lpstr>projectTitle_label</vt:lpstr>
      <vt:lpstr>protection_label</vt:lpstr>
      <vt:lpstr>purposeCategories</vt:lpstr>
      <vt:lpstr>purposeCategoryTranslations</vt:lpstr>
      <vt:lpstr>purposeCode</vt:lpstr>
      <vt:lpstr>purposeShown</vt:lpstr>
      <vt:lpstr>purposeTranslations</vt:lpstr>
      <vt:lpstr>qualityControl_label</vt:lpstr>
      <vt:lpstr>ra_reasons_label</vt:lpstr>
      <vt:lpstr>raDeadline_label</vt:lpstr>
      <vt:lpstr>raSelected_label</vt:lpstr>
      <vt:lpstr>reduction_instr</vt:lpstr>
      <vt:lpstr>reduction_label</vt:lpstr>
      <vt:lpstr>refinement_instr</vt:lpstr>
      <vt:lpstr>refinement_label</vt:lpstr>
      <vt:lpstr>rehomed_label</vt:lpstr>
      <vt:lpstr>replacement_instr</vt:lpstr>
      <vt:lpstr>replacement_label</vt:lpstr>
      <vt:lpstr>returned_label</vt:lpstr>
      <vt:lpstr>reused_label</vt:lpstr>
      <vt:lpstr>routineProduction_label</vt:lpstr>
      <vt:lpstr>select_species_mssg</vt:lpstr>
      <vt:lpstr>selection_for_RA</vt:lpstr>
      <vt:lpstr>severe_label</vt:lpstr>
      <vt:lpstr>severeProcedure_label</vt:lpstr>
      <vt:lpstr>species_label</vt:lpstr>
      <vt:lpstr>speciesChoiceExplanation_label</vt:lpstr>
      <vt:lpstr>speciesCode</vt:lpstr>
      <vt:lpstr>speciesShown</vt:lpstr>
      <vt:lpstr>speciesTranslated</vt:lpstr>
      <vt:lpstr>speciesTranslations</vt:lpstr>
      <vt:lpstr>template_version</vt:lpstr>
      <vt:lpstr>text</vt:lpstr>
      <vt:lpstr>textTranslations</vt:lpstr>
      <vt:lpstr>to_be_filled_in_by_authority_mssg</vt:lpstr>
      <vt:lpstr>total_number_label</vt:lpstr>
      <vt:lpstr>total_number_mssg</vt:lpstr>
      <vt:lpstr>toxicityTesting_label</vt:lpstr>
      <vt:lpstr>training_label</vt:lpstr>
      <vt:lpstr>translationalResearch_label</vt:lpstr>
      <vt:lpstr>yes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dmarijancic</dc:creator>
  <cp:lastModifiedBy>horvath-szulimanz</cp:lastModifiedBy>
  <dcterms:created xsi:type="dcterms:W3CDTF">2020-03-26T19:58:53Z</dcterms:created>
  <dcterms:modified xsi:type="dcterms:W3CDTF">2021-05-07T08:07:53Z</dcterms:modified>
</cp:coreProperties>
</file>